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<sst xmlns="http://schemas.openxmlformats.org/spreadsheetml/2006/main" count="2601" uniqueCount="1570">
  <si>
    <t xml:space="preserve">28.5 </t>
  </si>
  <si>
    <t xml:space="preserve">25.8 </t>
  </si>
  <si>
    <t xml:space="preserve">6.4 </t>
  </si>
  <si>
    <t xml:space="preserve">18.2 </t>
  </si>
  <si>
    <t xml:space="preserve">10.5 </t>
  </si>
  <si>
    <t xml:space="preserve">11.5 </t>
  </si>
  <si>
    <t xml:space="preserve">0.8 </t>
  </si>
  <si>
    <t xml:space="preserve">5.1 </t>
  </si>
  <si>
    <t xml:space="preserve">8.3 </t>
  </si>
  <si>
    <t xml:space="preserve">27.9 </t>
  </si>
  <si>
    <t xml:space="preserve">14.4 </t>
  </si>
  <si>
    <t xml:space="preserve">7.8 </t>
  </si>
  <si>
    <t xml:space="preserve">5.8 </t>
  </si>
  <si>
    <t xml:space="preserve">19.7 </t>
  </si>
  <si>
    <t xml:space="preserve">16.9 </t>
  </si>
  <si>
    <t xml:space="preserve">32.9 </t>
  </si>
  <si>
    <t xml:space="preserve">18.1 </t>
  </si>
  <si>
    <t xml:space="preserve">10.6 </t>
  </si>
  <si>
    <t xml:space="preserve">3.3 </t>
  </si>
  <si>
    <t xml:space="preserve">13.2 </t>
  </si>
  <si>
    <t xml:space="preserve">6.6 </t>
  </si>
  <si>
    <t xml:space="preserve">11.7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</si>
  <si>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</si>
  <si>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</si>
  <si>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</si>
  <si>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</si>
  <si>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</si>
  <si>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</si>
  <si>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</si>
  <si>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</si>
  <si>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</si>
  <si>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</si>
  <si>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</si>
  <si>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</si>
  <si>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</si>
  <si>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</si>
  <si>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</si>
  <si>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</si>
  <si>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</si>
  <si>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</si>
  <si>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</si>
  <si>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</si>
  <si>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</si>
  <si>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</si>
  <si>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</si>
  <si>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</si>
  <si>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</si>
  <si>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</si>
  <si>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</si>
  <si>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</si>
  <si>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</si>
  <si>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</si>
  <si>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</si>
  <si>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</si>
  <si>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</si>
  <si>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</si>
  <si>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</si>
  <si>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</si>
  <si>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</si>
  <si>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</si>
  <si>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</si>
  <si>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</si>
  <si>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</si>
  <si>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</si>
  <si>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</si>
  <si>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</si>
  <si>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</si>
  <si>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</si>
  <si>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</si>
  <si>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</si>
  <si>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</si>
  <si>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</si>
  <si>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</si>
  <si>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</si>
  <si>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</si>
  <si>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</si>
  <si>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</si>
  <si>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</si>
  <si>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</si>
  <si>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</si>
  <si>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</si>
  <si>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</si>
  <si>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</si>
  <si>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</si>
  <si>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</si>
  <si>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</si>
  <si>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</si>
  <si>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</si>
  <si>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</si>
  <si>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</si>
  <si>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</si>
  <si>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</si>
  <si>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</si>
  <si>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</si>
  <si>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</si>
  <si>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</si>
  <si>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</si>
  <si>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</si>
  <si>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</si>
  <si>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</si>
  <si>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</si>
  <si>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</si>
  <si>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</si>
  <si>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</si>
  <si>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</si>
  <si>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</si>
  <si>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</si>
  <si>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</si>
  <si>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</si>
  <si>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</si>
  <si>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</si>
  <si>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</si>
  <si>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</si>
  <si>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</si>
  <si>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</si>
  <si>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</si>
  <si>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</si>
  <si>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</si>
  <si>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</si>
  <si>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</si>
  <si>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</si>
  <si>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</si>
  <si>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</si>
  <si>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</si>
  <si>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</si>
  <si>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</si>
  <si>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</si>
  <si>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</si>
  <si>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</si>
  <si>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</si>
  <si>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</si>
  <si>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</si>
  <si>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</si>
  <si>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</si>
  <si>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</si>
  <si>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</si>
  <si>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</si>
  <si>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</si>
  <si>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</si>
  <si>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</si>
  <si>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</si>
  <si>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</si>
  <si>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</si>
  <si>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</si>
  <si>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</si>
  <si>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</si>
  <si>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</si>
  <si>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</si>
  <si>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</si>
  <si>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</si>
  <si>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</si>
  <si>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</si>
  <si>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</si>
  <si>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</si>
  <si>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</si>
  <si>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</si>
  <si>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</si>
  <si>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</si>
  <si>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</si>
  <si>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</si>
  <si>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</si>
  <si>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</si>
  <si>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</si>
  <si>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</si>
  <si>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</si>
  <si>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</si>
  <si>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</si>
  <si>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</si>
  <si>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</si>
  <si>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</si>
  <si>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</si>
  <si>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</si>
  <si>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</si>
  <si>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</si>
  <si>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</si>
  <si>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</si>
  <si>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</si>
  <si>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</si>
  <si>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</si>
  <si>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</si>
  <si>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</si>
  <si>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</si>
  <si>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</si>
  <si>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</si>
  <si>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</si>
  <si>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</si>
  <si>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</si>
  <si>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</si>
  <si>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</si>
  <si>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</si>
  <si>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</si>
  <si>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</si>
  <si>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</si>
  <si>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</si>
  <si>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</si>
  <si>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</si>
  <si>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</si>
  <si>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</si>
  <si>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</si>
  <si>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</si>
  <si>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</si>
  <si>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</si>
  <si>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</si>
  <si>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</si>
  <si>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</si>
  <si>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</si>
  <si>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</si>
  <si>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</si>
  <si>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</si>
  <si>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</si>
  <si>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</si>
  <si>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</si>
  <si>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</si>
  <si>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</si>
  <si>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</si>
  <si>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</si>
  <si>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</si>
  <si>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</si>
  <si>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</si>
  <si>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</si>
  <si>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</si>
  <si>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</si>
  <si>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</si>
  <si>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</si>
  <si>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</si>
  <si>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</si>
  <si>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</si>
  <si>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</si>
  <si>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</si>
  <si>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</si>
  <si>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</si>
  <si>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</si>
  <si>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</si>
  <si>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</si>
  <si>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</si>
  <si>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</si>
  <si>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</si>
  <si>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</si>
  <si>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</si>
  <si>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</si>
  <si>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</si>
  <si>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</si>
  <si>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</si>
  <si>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</si>
  <si>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</si>
  <si>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</si>
  <si>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</si>
  <si>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</si>
  <si>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</si>
  <si>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</si>
  <si>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</si>
  <si>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</si>
  <si>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</si>
  <si>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</si>
  <si>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</si>
  <si>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</si>
  <si>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</si>
  <si>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</si>
  <si>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</si>
  <si>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</si>
  <si>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</si>
  <si>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</si>
  <si>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</si>
  <si>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</si>
  <si>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</si>
  <si>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</si>
  <si>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</si>
  <si>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</si>
  <si>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</si>
  <si>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</si>
  <si>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</si>
  <si>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</si>
  <si>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</si>
  <si>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</si>
  <si>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</si>
  <si>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</si>
  <si>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</si>
  <si>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</si>
  <si>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</si>
  <si>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</si>
  <si>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</si>
  <si>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</si>
  <si>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</si>
  <si>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</si>
  <si>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</si>
  <si>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</si>
  <si>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</si>
  <si>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</si>
  <si>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</si>
  <si>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</si>
  <si>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</si>
  <si>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</si>
  <si>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</si>
  <si>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</si>
  <si>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</si>
  <si>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</si>
  <si>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</si>
  <si>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</si>
  <si>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</si>
  <si>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</si>
  <si>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</si>
  <si>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</si>
  <si>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</si>
  <si>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</si>
  <si>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</si>
  <si>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</si>
  <si>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</si>
  <si>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</si>
  <si>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</si>
  <si>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</si>
  <si>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</si>
  <si>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</si>
  <si>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</si>
  <si>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</si>
  <si>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</si>
  <si>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</si>
  <si>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</si>
  <si>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</si>
  <si>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</si>
  <si>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</si>
  <si>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</si>
  <si>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</si>
  <si>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</si>
  <si>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</si>
  <si>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</si>
  <si>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</si>
  <si>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</si>
  <si>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</si>
  <si>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</si>
  <si>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</si>
  <si>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</si>
  <si>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</si>
  <si>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</si>
  <si>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</si>
  <si>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</si>
  <si>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</si>
  <si>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</si>
  <si>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</si>
  <si>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</si>
  <si>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</si>
  <si>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</si>
  <si>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</si>
  <si>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</si>
  <si>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</si>
  <si>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</si>
  <si>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</si>
  <si>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</si>
  <si>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</si>
  <si>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</si>
  <si>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</si>
  <si>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</si>
  <si>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</si>
  <si>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</si>
  <si>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</si>
  <si>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</si>
  <si>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</si>
  <si>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</si>
  <si>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</si>
  <si>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</si>
  <si>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</si>
  <si>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</si>
  <si>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</si>
  <si>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</si>
  <si>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</si>
  <si>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</si>
  <si>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</si>
  <si>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</si>
  <si>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</si>
  <si>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</si>
  <si>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</si>
  <si>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</si>
  <si>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</si>
  <si>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</si>
  <si>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</si>
  <si>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</si>
  <si>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</si>
  <si>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</si>
  <si>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</si>
  <si>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</si>
  <si>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</si>
  <si>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</si>
  <si>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</si>
  <si>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</si>
  <si>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</si>
  <si>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</si>
  <si>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</si>
  <si>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</si>
  <si>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</si>
  <si>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</si>
  <si>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</si>
  <si>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</si>
  <si>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</si>
  <si>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</si>
  <si>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</si>
  <si>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</si>
  <si>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</si>
  <si>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</si>
  <si>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</si>
  <si>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</si>
  <si>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</si>
  <si>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</si>
  <si>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</si>
  <si>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</si>
  <si>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</si>
  <si>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</si>
  <si>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</si>
  <si>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</si>
  <si>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</si>
  <si>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</si>
  <si>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</si>
  <si>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</si>
  <si>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</si>
  <si>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</si>
  <si>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</si>
  <si>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</si>
  <si>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</si>
  <si>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</si>
  <si>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</si>
  <si>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</si>
  <si>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</si>
  <si>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</si>
  <si>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</si>
  <si>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</si>
  <si>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</si>
  <si>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</si>
  <si>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</si>
  <si>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</si>
  <si>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</si>
  <si>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</si>
  <si>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</si>
  <si>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</si>
  <si>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</si>
  <si>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</si>
  <si>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</si>
  <si>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</si>
  <si>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</si>
  <si>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</si>
  <si>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</si>
  <si>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</si>
  <si>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</si>
  <si>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</si>
  <si>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</si>
  <si>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</si>
  <si>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</si>
  <si>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</si>
  <si>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</si>
  <si>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</si>
  <si>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</si>
  <si>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</si>
  <si>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</si>
  <si>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</si>
  <si>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</si>
  <si>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</si>
  <si>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</si>
  <si>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</si>
  <si>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</si>
  <si>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</si>
  <si>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</si>
  <si>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</si>
  <si>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</si>
  <si>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</si>
  <si>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</si>
  <si>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</si>
  <si>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</si>
  <si>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</si>
  <si>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</si>
  <si>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</si>
  <si>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</si>
  <si>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</si>
  <si>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</si>
  <si>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</si>
  <si>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</si>
  <si>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</si>
  <si>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</si>
  <si>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</si>
  <si>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</si>
  <si>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</si>
  <si>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</si>
  <si>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</si>
  <si>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</si>
  <si>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</si>
  <si>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</si>
  <si>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</si>
  <si>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</si>
  <si>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</si>
  <si>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</si>
  <si>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</si>
  <si>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</si>
  <si>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</si>
  <si>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</si>
  <si>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</si>
  <si>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</si>
  <si>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</si>
  <si>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</si>
  <si>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</si>
  <si>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</si>
  <si>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</si>
  <si>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</si>
  <si>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</si>
  <si>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</si>
  <si>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</si>
  <si>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</si>
  <si>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</si>
  <si>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</si>
  <si>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</si>
  <si>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</si>
  <si>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</si>
  <si>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</si>
  <si>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</si>
  <si>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</si>
  <si>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</si>
  <si>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</si>
  <si>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</si>
  <si>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</si>
  <si>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</si>
  <si>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</si>
  <si>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</si>
  <si>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</si>
  <si>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</si>
  <si>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</si>
  <si>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</si>
  <si>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</si>
  <si>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</si>
  <si>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</si>
  <si>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</si>
  <si>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</si>
  <si>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</si>
  <si>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</si>
  <si>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</si>
  <si>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</si>
  <si>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</si>
  <si>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</si>
  <si>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</si>
  <si>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</si>
  <si>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</si>
  <si>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</si>
  <si>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</si>
  <si>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</si>
  <si>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</si>
  <si>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</si>
  <si>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</si>
  <si>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</si>
  <si>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</si>
  <si>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</si>
  <si>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</si>
  <si>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</si>
  <si>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</si>
  <si>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</si>
  <si>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</si>
  <si>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</si>
  <si>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</si>
  <si>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</si>
  <si>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</si>
  <si>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</si>
  <si>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</si>
  <si>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</si>
  <si>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</si>
  <si>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</si>
  <si>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</si>
  <si>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</si>
  <si>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</si>
  <si>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</si>
  <si>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</si>
  <si>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</si>
  <si>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</si>
  <si>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</si>
  <si>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</si>
  <si>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</si>
  <si>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</si>
  <si>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</si>
  <si>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</si>
  <si>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</si>
  <si>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</si>
  <si>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</si>
  <si>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</si>
  <si>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</si>
  <si>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</si>
  <si>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</si>
  <si>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</si>
  <si>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</si>
  <si>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</si>
  <si>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</si>
  <si>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</si>
  <si>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</si>
  <si>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</si>
  <si>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</si>
  <si>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</si>
  <si>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</si>
  <si>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</si>
  <si>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</si>
  <si>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</si>
  <si>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</si>
  <si>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</si>
  <si>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</si>
  <si>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</si>
  <si>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</si>
  <si>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</si>
  <si>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</si>
  <si>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</si>
  <si>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</si>
  <si>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</si>
  <si>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</si>
  <si>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</si>
  <si>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</si>
  <si>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</si>
  <si>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</si>
  <si>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</si>
  <si>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</si>
  <si>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</si>
  <si>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</si>
  <si>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</si>
  <si>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</si>
  <si>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</si>
  <si>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</si>
  <si>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</si>
  <si>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</si>
  <si>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</si>
  <si>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</si>
  <si>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</si>
  <si>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</si>
  <si>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</si>
  <si>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</si>
  <si>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</si>
  <si>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</si>
  <si>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</si>
  <si>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</si>
  <si>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</si>
  <si>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</si>
  <si>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</si>
  <si>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</si>
  <si>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</si>
  <si>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</si>
  <si>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</si>
  <si>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</si>
  <si>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</si>
  <si>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</si>
  <si>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</si>
  <si>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</si>
  <si>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</si>
  <si>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</si>
  <si>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</si>
  <si>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</si>
  <si>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</si>
  <si>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</si>
  <si>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</si>
  <si>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</si>
  <si>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</si>
  <si>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</si>
  <si>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</si>
  <si>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</si>
  <si>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</si>
  <si>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</si>
  <si>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</si>
  <si>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</si>
  <si>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</si>
  <si>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</si>
  <si>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</si>
  <si>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</si>
  <si>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</si>
  <si>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</si>
  <si>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</si>
  <si>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</si>
  <si>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</si>
  <si>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</si>
  <si>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</si>
  <si>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</si>
  <si>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</si>
  <si>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</si>
  <si>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</si>
  <si>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</si>
  <si>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</si>
  <si>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</si>
  <si>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</si>
  <si>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</si>
  <si>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</si>
  <si>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</si>
  <si>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</si>
  <si>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</si>
  <si>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</si>
  <si>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</si>
  <si>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</si>
  <si>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</si>
  <si>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</si>
  <si>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</si>
  <si>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</si>
  <si>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</si>
  <si>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</si>
  <si>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</si>
  <si>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</si>
  <si>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</si>
  <si>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</si>
  <si>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</si>
  <si>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</si>
  <si>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</si>
  <si>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</si>
  <si>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</si>
  <si>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</si>
  <si>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</si>
  <si>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</si>
  <si>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</si>
  <si>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</si>
  <si>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</si>
  <si>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</si>
  <si>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</si>
  <si>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</si>
  <si>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</si>
  <si>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</si>
  <si>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</si>
  <si>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</si>
  <si>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</si>
  <si>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</si>
  <si>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</si>
  <si>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</si>
  <si>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</si>
  <si>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</si>
  <si>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</si>
  <si>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</si>
  <si>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</si>
  <si>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</si>
  <si>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</si>
  <si>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</si>
  <si>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</si>
  <si>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</si>
  <si>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</si>
  <si>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</si>
  <si>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</si>
  <si>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</si>
  <si>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</si>
  <si>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</si>
  <si>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</si>
  <si>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</si>
  <si>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</si>
  <si>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</si>
  <si>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</si>
  <si>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</si>
  <si>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</si>
  <si>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</si>
  <si>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</si>
  <si>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</si>
  <si>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</si>
  <si>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</si>
  <si>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</si>
  <si>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</si>
  <si>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</si>
  <si>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</si>
  <si>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</si>
  <si>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</si>
  <si>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</si>
  <si>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</si>
  <si>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</si>
  <si>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</si>
  <si>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</si>
  <si>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</si>
  <si>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</si>
  <si>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</si>
  <si>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</si>
  <si>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</si>
  <si>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</si>
  <si>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</si>
  <si>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</si>
  <si>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</si>
  <si>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</si>
  <si>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</si>
  <si>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</si>
  <si>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</si>
  <si>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</si>
  <si>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</si>
  <si>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</si>
  <si>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</si>
  <si>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</si>
  <si>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</si>
  <si>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</si>
  <si>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</si>
  <si>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</si>
  <si>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</si>
  <si>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</si>
  <si>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</si>
  <si>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</si>
  <si>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</si>
  <si>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</si>
  <si>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</si>
  <si>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</si>
  <si>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</si>
  <si>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</si>
  <si>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</si>
  <si>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</si>
  <si>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</si>
  <si>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</si>
  <si>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</si>
  <si>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</si>
  <si>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</si>
  <si>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</si>
  <si>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</si>
  <si>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</si>
  <si>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</si>
  <si>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</si>
  <si>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</si>
  <si>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</si>
  <si>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</si>
  <si>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</si>
  <si>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</si>
  <si>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</si>
  <si>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</si>
  <si>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</si>
  <si>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</si>
  <si>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</si>
  <si>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</si>
  <si>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</si>
  <si>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</si>
  <si>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</si>
  <si>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</si>
  <si>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</si>
  <si>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</si>
  <si>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</si>
  <si>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</si>
  <si>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</si>
  <si>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</si>
  <si>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</si>
  <si>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</si>
  <si>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</si>
  <si>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</si>
  <si>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</si>
  <si>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</si>
  <si>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</si>
  <si>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</si>
  <si>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</si>
  <si>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</si>
  <si>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</si>
  <si>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</si>
  <si>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</si>
  <si>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</si>
  <si>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</si>
  <si>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</si>
  <si>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</si>
  <si>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</si>
  <si>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</si>
  <si>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</si>
  <si>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</si>
  <si>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</si>
  <si>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</si>
  <si>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</si>
  <si>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</si>
  <si>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</si>
  <si>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</si>
  <si>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</si>
  <si>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</si>
  <si>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</si>
  <si>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</si>
  <si>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</si>
  <si>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</si>
  <si>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</si>
  <si>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</si>
  <si>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</si>
  <si>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</si>
  <si>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</si>
  <si>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</si>
  <si>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</si>
  <si>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</si>
  <si>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</si>
  <si>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</si>
  <si>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</si>
  <si>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</si>
  <si>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</si>
  <si>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</si>
  <si>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</si>
  <si>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</si>
  <si>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</si>
  <si>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</si>
  <si>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</si>
  <si>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</si>
  <si>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</si>
  <si>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</si>
  <si>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</si>
  <si>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</si>
  <si>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</si>
  <si>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</si>
  <si>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</si>
  <si>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</si>
  <si>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</si>
  <si>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</si>
  <si>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</si>
  <si>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</si>
  <si>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</si>
  <si>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</si>
  <si>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</si>
  <si>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</si>
  <si>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</si>
  <si>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</si>
  <si>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</si>
  <si>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</si>
  <si>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</si>
  <si>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</si>
  <si>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</si>
  <si>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</si>
  <si>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</si>
  <si>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</si>
  <si>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</si>
  <si>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</si>
  <si>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</si>
  <si>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</si>
  <si>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</si>
  <si>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</si>
  <si>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</si>
  <si>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</si>
  <si>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</si>
  <si>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</si>
  <si>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</si>
  <si>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</si>
  <si>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</si>
  <si>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</si>
  <si>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</si>
  <si>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</si>
  <si>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</si>
  <si>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</si>
  <si>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</si>
  <si>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</si>
  <si>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</si>
  <si>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</si>
  <si>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</si>
  <si>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</si>
  <si>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</si>
  <si>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</si>
  <si>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</si>
  <si>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</si>
  <si>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</si>
  <si>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</si>
  <si>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</si>
  <si>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</si>
  <si>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</si>
  <si>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</si>
  <si>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</si>
  <si>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</si>
  <si>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</si>
  <si>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</si>
  <si>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</si>
  <si>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</si>
  <si>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</si>
  <si>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</si>
  <si>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</si>
  <si>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</si>
  <si>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</si>
  <si>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</si>
  <si>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</si>
  <si>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</si>
  <si>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</si>
  <si>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</si>
  <si>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</si>
  <si>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</si>
  <si>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</si>
  <si>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</si>
  <si>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</si>
  <si>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</si>
  <si>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</si>
  <si>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</si>
  <si>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</si>
  <si>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</si>
  <si>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</si>
  <si>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11.2 </t>
  </si>
  <si>
    <t xml:space="preserve">3.2 </t>
  </si>
  <si>
    <t xml:space="preserve">14.6 </t>
  </si>
  <si>
    <t xml:space="preserve">5.7 </t>
  </si>
  <si>
    <t xml:space="preserve">3.8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</si>
  <si>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</si>
  <si>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</si>
  <si>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</si>
  <si>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</si>
  <si>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</si>
  <si>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</si>
  <si>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</si>
  <si>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</si>
  <si>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</si>
  <si>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</si>
  <si>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</si>
  <si>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</si>
  <si>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</si>
  <si>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</si>
  <si>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</si>
  <si>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</si>
  <si>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</si>
  <si>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</si>
  <si>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</si>
  <si>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</si>
  <si>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</si>
  <si>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</si>
  <si>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</si>
  <si>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</si>
  <si>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</si>
  <si>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</si>
  <si>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</si>
  <si>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</si>
  <si>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</si>
  <si>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</si>
  <si>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</si>
  <si>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</si>
  <si>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</si>
  <si>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</si>
  <si>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</si>
  <si>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</si>
  <si>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</si>
  <si>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</si>
  <si>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</si>
  <si>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</si>
  <si>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</si>
  <si>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</si>
  <si>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</si>
  <si>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</si>
  <si>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</si>
  <si>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</si>
  <si>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</si>
  <si>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</si>
  <si>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</si>
  <si>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</si>
  <si>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</si>
  <si>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</si>
  <si>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</si>
  <si>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</si>
  <si>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</si>
  <si>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</si>
  <si>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</si>
  <si>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</si>
  <si>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</si>
  <si>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</si>
  <si>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</si>
  <si>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</si>
  <si>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</si>
  <si>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</si>
  <si>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</si>
  <si>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</si>
  <si>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</si>
  <si>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</si>
  <si>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</si>
  <si>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</si>
  <si>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</si>
  <si>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</si>
  <si>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</si>
  <si>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</si>
  <si>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</si>
  <si>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</si>
  <si>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29.897 </t>
  </si>
  <si>
    <t xml:space="preserve">30.3 </t>
  </si>
  <si>
    <t xml:space="preserve">8.5 </t>
  </si>
  <si>
    <t xml:space="preserve">11.1 </t>
  </si>
  <si>
    <t xml:space="preserve">8.9 </t>
  </si>
  <si>
    <t xml:space="preserve">zsmic01_t_tail0 </t>
  </si>
  <si>
    <t xml:space="preserve">37.9 </t>
  </si>
  <si>
    <t xml:space="preserve">tx_tp_t_tail0 </t>
  </si>
  <si>
    <t xml:space="preserve">19.1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</si>
  <si>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</si>
  <si>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</si>
  <si>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</si>
  <si>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</si>
  <si>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</si>
  <si>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</si>
  <si>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</si>
  <si>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</si>
  <si>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</si>
  <si>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</si>
  <si>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</si>
  <si>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</si>
  <si>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</si>
  <si>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</si>
  <si>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</si>
  <si>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</si>
  <si>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11.8 </t>
  </si>
  <si>
    <t xml:space="preserve">8.6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</si>
  <si>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</si>
  <si>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</si>
  <si>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</si>
  <si>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</si>
  <si>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</si>
  <si>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</si>
  <si>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</si>
  <si>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</si>
  <si>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</si>
  <si>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</si>
  <si>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</si>
  <si>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</si>
  <si>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</si>
  <si>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</si>
  <si>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</si>
  <si>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</si>
  <si>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</si>
  <si>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</si>
  <si>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</si>
  <si>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</si>
  <si>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</si>
  <si>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</si>
  <si>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</si>
  <si>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</si>
  <si>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</si>
  <si>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</si>
  <si>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</si>
  <si>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</si>
  <si>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6.3 </t>
  </si>
  <si>
    <t xml:space="preserve">12.3 </t>
  </si>
  <si>
    <t xml:space="preserve">1.5 </t>
  </si>
  <si>
    <t xml:space="preserve">6.7 </t>
  </si>
  <si>
    <t xml:space="preserve">27.1 </t>
  </si>
  <si>
    <t xml:space="preserve">17.2 </t>
  </si>
  <si>
    <t xml:space="preserve">10.9 </t>
  </si>
  <si>
    <t xml:space="preserve">15.3 </t>
  </si>
  <si>
    <t xml:space="preserve">4.1 </t>
  </si>
  <si>
    <t xml:space="preserve">17.4 </t>
  </si>
  <si>
    <t xml:space="preserve">3.9 </t>
  </si>
  <si>
    <t xml:space="preserve">4.7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</si>
  <si>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</si>
  <si>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</si>
  <si>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</si>
  <si>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</si>
  <si>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</si>
  <si>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</si>
  <si>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</si>
  <si>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</si>
  <si>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</si>
  <si>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</si>
  <si>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</si>
  <si>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</si>
  <si>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</si>
  <si>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</si>
  <si>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</si>
  <si>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</si>
  <si>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</si>
  <si>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</si>
  <si>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</si>
  <si>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</si>
  <si>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</si>
  <si>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</si>
  <si>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</si>
  <si>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</si>
  <si>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</si>
  <si>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</si>
  <si>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</si>
  <si>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</si>
  <si>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</si>
  <si>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</si>
  <si>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</si>
  <si>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</si>
  <si>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</si>
  <si>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</si>
  <si>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</si>
  <si>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</si>
  <si>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</si>
  <si>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</si>
  <si>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</si>
  <si>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</si>
  <si>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</si>
  <si>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</si>
  <si>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</si>
  <si>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</si>
  <si>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</si>
  <si>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</si>
  <si>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</si>
  <si>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</si>
  <si>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</si>
  <si>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</si>
  <si>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</si>
  <si>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I51 </t>
  </si>
  <si>
    <t xml:space="preserve">cris1 </t>
  </si>
  <si>
    <t xml:space="preserve">I </t>
  </si>
  <si>
    <t xml:space="preserve">cris2 </t>
  </si>
  <si>
    <t xml:space="preserve">I5 </t>
  </si>
  <si>
    <t xml:space="preserve">AGRO-ALIMENTAIRE </t>
  </si>
  <si>
    <t xml:space="preserve">Autre agro-alimentaire </t>
  </si>
  <si>
    <t xml:space="preserve">Industrie laitière </t>
  </si>
  <si>
    <t xml:space="preserve">1051C </t>
  </si>
  <si>
    <t xml:space="preserve">1051A </t>
  </si>
  <si>
    <t xml:space="preserve">1083Z </t>
  </si>
  <si>
    <t xml:space="preserve">1051D </t>
  </si>
  <si>
    <t xml:space="preserve">4633Z </t>
  </si>
  <si>
    <t xml:space="preserve">7022Z </t>
  </si>
  <si>
    <t xml:space="preserve">4941A </t>
  </si>
  <si>
    <t xml:space="preserve">1011Z </t>
  </si>
  <si>
    <t xml:space="preserve">1092Z </t>
  </si>
  <si>
    <t xml:space="preserve">1051B </t>
  </si>
  <si>
    <t xml:space="preserve">Fabrication de fromage </t>
  </si>
  <si>
    <t xml:space="preserve">Fabrication de lait liquide et de produits frais </t>
  </si>
  <si>
    <t xml:space="preserve">Transformation du thé et du café </t>
  </si>
  <si>
    <t xml:space="preserve">Fabrication d autres produits laitiers </t>
  </si>
  <si>
    <t xml:space="preserve">Commerce de gros (commerce interentreprises) de produits laitiers, œufs, huiles et matières grasses comestibles </t>
  </si>
  <si>
    <t xml:space="preserve">Conseil pour les affaires et autres conseils de gestion </t>
  </si>
  <si>
    <t xml:space="preserve">Transports routiers de fret interurbains </t>
  </si>
  <si>
    <t xml:space="preserve">Transformation et conservation de la viande de boucherie </t>
  </si>
  <si>
    <t xml:space="preserve">Fabrication d aliments pour animaux de compagnie </t>
  </si>
  <si>
    <t xml:space="preserve">Fabrication de beurre </t>
  </si>
  <si>
    <t xml:space="preserve">1042Z </t>
  </si>
  <si>
    <t xml:space="preserve">1052Z </t>
  </si>
  <si>
    <t xml:space="preserve">1107B </t>
  </si>
  <si>
    <t xml:space="preserve">Fabrication de margarine et graisses comestibles similaires </t>
  </si>
  <si>
    <t xml:space="preserve">Fabrication de glaces et sorbets </t>
  </si>
  <si>
    <t xml:space="preserve">Production de boissons rafraîchissantes </t>
  </si>
  <si>
    <t xml:space="preserve">88.208354822 </t>
  </si>
  <si>
    <t xml:space="preserve">11.791645178 </t>
  </si>
  <si>
    <t xml:space="preserve">1.3820063478 </t>
  </si>
  <si>
    <t xml:space="preserve">0.0312374102 </t>
  </si>
  <si>
    <t xml:space="preserve">88.17122228 </t>
  </si>
  <si>
    <t xml:space="preserve">0.0371325425 </t>
  </si>
  <si>
    <t xml:space="preserve">4.810727179 </t>
  </si>
  <si>
    <t xml:space="preserve">1.2975760701 </t>
  </si>
  <si>
    <t xml:space="preserve">0.2826199072 </t>
  </si>
  <si>
    <t xml:space="preserve">0.3176895307 </t>
  </si>
  <si>
    <t xml:space="preserve">0.0309437855 </t>
  </si>
  <si>
    <t xml:space="preserve">4.5507993811 </t>
  </si>
  <si>
    <t xml:space="preserve">0.002062919 </t>
  </si>
  <si>
    <t xml:space="preserve">0.4992264054 </t>
  </si>
  <si>
    <t xml:space="preserve">7.2933873015 </t>
  </si>
  <si>
    <t xml:space="preserve">0.0044674879 </t>
  </si>
  <si>
    <t xml:space="preserve">0.075820385 </t>
  </si>
  <si>
    <t xml:space="preserve">0.0480351779 </t>
  </si>
  <si>
    <t xml:space="preserve">0.0179330639 </t>
  </si>
  <si>
    <t xml:space="preserve">0.0169179644 </t>
  </si>
  <si>
    <t xml:space="preserve">0.0061038633 </t>
  </si>
  <si>
    <t xml:space="preserve">0.0803693053 </t>
  </si>
  <si>
    <t xml:space="preserve">0.000013273 </t>
  </si>
  <si>
    <t xml:space="preserve">0.0306140779 </t>
  </si>
  <si>
    <t xml:space="preserve">45.274883961 </t>
  </si>
  <si>
    <t xml:space="preserve">22.401237751 </t>
  </si>
  <si>
    <t xml:space="preserve">6.1454357916 </t>
  </si>
  <si>
    <t xml:space="preserve">5.5141825683 </t>
  </si>
  <si>
    <t xml:space="preserve">4.1279009799 </t>
  </si>
  <si>
    <t xml:space="preserve">1.4419804023 </t>
  </si>
  <si>
    <t xml:space="preserve">1.2377514183 </t>
  </si>
  <si>
    <t xml:space="preserve">1.2356884992 </t>
  </si>
  <si>
    <t xml:space="preserve">1.2315626612 </t>
  </si>
  <si>
    <t xml:space="preserve">82.572614108 </t>
  </si>
  <si>
    <t xml:space="preserve">71.952658842 </t>
  </si>
  <si>
    <t xml:space="preserve">71.328166054 </t>
  </si>
  <si>
    <t xml:space="preserve">53.674698795 </t>
  </si>
  <si>
    <t xml:space="preserve">39.847512039 </t>
  </si>
  <si>
    <t xml:space="preserve">39.121887287 </t>
  </si>
  <si>
    <t xml:space="preserve">15.595043255 </t>
  </si>
  <si>
    <t xml:space="preserve">9.3156986774 </t>
  </si>
  <si>
    <t xml:space="preserve">9.3026867526 </t>
  </si>
  <si>
    <t xml:space="preserve">6.7782878747 </t>
  </si>
  <si>
    <t xml:space="preserve">48075.625949 </t>
  </si>
  <si>
    <t xml:space="preserve">811014.15687 </t>
  </si>
  <si>
    <t xml:space="preserve">14999587.431 </t>
  </si>
  <si>
    <t xml:space="preserve">17.943 </t>
  </si>
  <si>
    <t xml:space="preserve">52.161 </t>
  </si>
  <si>
    <t xml:space="preserve">15.705 </t>
  </si>
  <si>
    <t xml:space="preserve">2.675 </t>
  </si>
  <si>
    <t xml:space="preserve">64.175 </t>
  </si>
  <si>
    <t xml:space="preserve">35.825 </t>
  </si>
  <si>
    <t xml:space="preserve">15.836 </t>
  </si>
  <si>
    <t xml:space="preserve">19.203 </t>
  </si>
  <si>
    <t xml:space="preserve">6.602 </t>
  </si>
  <si>
    <t xml:space="preserve">58.36 </t>
  </si>
  <si>
    <t xml:space="preserve">1.993 </t>
  </si>
  <si>
    <t xml:space="preserve">2.869 </t>
  </si>
  <si>
    <t xml:space="preserve">6.307 </t>
  </si>
  <si>
    <t xml:space="preserve">7.379 </t>
  </si>
  <si>
    <t xml:space="preserve">21.741 </t>
  </si>
  <si>
    <t xml:space="preserve">21.481 </t>
  </si>
  <si>
    <t xml:space="preserve">38.23 </t>
  </si>
  <si>
    <t xml:space="preserve">15.7 </t>
  </si>
  <si>
    <t xml:space="preserve">19.9 </t>
  </si>
  <si>
    <t xml:space="preserve">15.8 </t>
  </si>
  <si>
    <t xml:space="preserve">27.4 </t>
  </si>
  <si>
    <t xml:space="preserve">1.8 </t>
  </si>
  <si>
    <t xml:space="preserve">12.4 </t>
  </si>
  <si>
    <t xml:space="preserve">28.316 </t>
  </si>
  <si>
    <t xml:space="preserve">47.043 </t>
  </si>
  <si>
    <t xml:space="preserve">24.642 </t>
  </si>
  <si>
    <t xml:space="preserve">12.763 </t>
  </si>
  <si>
    <t xml:space="preserve">3.28 </t>
  </si>
  <si>
    <t xml:space="preserve">56.291 </t>
  </si>
  <si>
    <t xml:space="preserve">43.709 </t>
  </si>
  <si>
    <t xml:space="preserve">9.786 </t>
  </si>
  <si>
    <t xml:space="preserve">10.617 </t>
  </si>
  <si>
    <t xml:space="preserve">32.89 </t>
  </si>
  <si>
    <t xml:space="preserve">46.707 </t>
  </si>
  <si>
    <t xml:space="preserve">30.112 </t>
  </si>
  <si>
    <t xml:space="preserve">13.344 </t>
  </si>
  <si>
    <t xml:space="preserve">12.12 </t>
  </si>
  <si>
    <t xml:space="preserve">6.61 </t>
  </si>
  <si>
    <t xml:space="preserve">11.098 </t>
  </si>
  <si>
    <t xml:space="preserve">18.116 </t>
  </si>
  <si>
    <t xml:space="preserve">15.1 </t>
  </si>
  <si>
    <t xml:space="preserve">15.4 </t>
  </si>
  <si>
    <t xml:space="preserve">19.8 </t>
  </si>
  <si>
    <t xml:space="preserve">24.2 </t>
  </si>
  <si>
    <t xml:space="preserve">9.7 </t>
  </si>
  <si>
    <t xml:space="preserve">29.4 </t>
  </si>
  <si>
    <t xml:space="preserve">27.6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</si>
  <si>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</si>
  <si>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</si>
  <si>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</si>
  <si>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</si>
  <si>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</si>
  <si>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</si>
  <si>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</si>
  <si>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</si>
  <si>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</si>
  <si>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</si>
  <si>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</si>
  <si>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</si>
  <si>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</si>
  <si>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</si>
  <si>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</si>
  <si>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</si>
  <si>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</si>
  <si>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</si>
  <si>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</si>
  <si>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</si>
  <si>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</si>
  <si>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</si>
  <si>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96.12675329 </t>
  </si>
  <si>
    <t xml:space="preserve">90.418152526 </t>
  </si>
  <si>
    <t xml:space="preserve">94.116621736 </t>
  </si>
  <si>
    <t xml:space="preserve">0.9 </t>
  </si>
  <si>
    <t xml:space="preserve">28.3 </t>
  </si>
  <si>
    <t xml:space="preserve">1.6 </t>
  </si>
  <si>
    <t xml:space="preserve">1.4 </t>
  </si>
  <si>
    <t xml:space="preserve">0.1 </t>
  </si>
  <si>
    <t xml:space="preserve">14.5 </t>
  </si>
  <si>
    <t xml:space="preserve">1.7 </t>
  </si>
  <si>
    <t xml:space="preserve">14.3 </t>
  </si>
  <si>
    <t xml:space="preserve">10.8 </t>
  </si>
  <si>
    <t xml:space="preserve">20.2 </t>
  </si>
  <si>
    <t xml:space="preserve">16.325748987 </t>
  </si>
  <si>
    <t xml:space="preserve">10.729890047 </t>
  </si>
  <si>
    <t xml:space="preserve">7.5980135881 </t>
  </si>
  <si>
    <t xml:space="preserve">5.6950150555 </t>
  </si>
  <si>
    <t xml:space="preserve">5.6074898112 </t>
  </si>
  <si>
    <t xml:space="preserve">5.3983690934 </t>
  </si>
  <si>
    <t xml:space="preserve">5.3744024493 </t>
  </si>
  <si>
    <t xml:space="preserve">5.1965323556 </t>
  </si>
  <si>
    <t xml:space="preserve">4.929962182 </t>
  </si>
  <si>
    <t xml:space="preserve">4.2232986326 </t>
  </si>
  <si>
    <t xml:space="preserve">3.1611298628 </t>
  </si>
  <si>
    <t xml:space="preserve">2.4495320043 </t>
  </si>
  <si>
    <t xml:space="preserve">2.2386490332 </t>
  </si>
  <si>
    <t xml:space="preserve">2.2102180142 </t>
  </si>
  <si>
    <t xml:space="preserve">2.1270396613 </t>
  </si>
  <si>
    <t xml:space="preserve">2.0156652565 </t>
  </si>
  <si>
    <t xml:space="preserve">1.9252029235 </t>
  </si>
  <si>
    <t xml:space="preserve">1.9076978746 </t>
  </si>
  <si>
    <t xml:space="preserve">1.5476107958 </t>
  </si>
  <si>
    <t xml:space="preserve">1.2214764628 </t>
  </si>
  <si>
    <t xml:space="preserve">1.0873102494 </t>
  </si>
  <si>
    <t xml:space="preserve">1.0836682594 </t>
  </si>
  <si>
    <t xml:space="preserve">0.9726463052 </t>
  </si>
  <si>
    <t xml:space="preserve">0.9503244308 </t>
  </si>
  <si>
    <t xml:space="preserve">0.9052107479 </t>
  </si>
  <si>
    <t xml:space="preserve">0.832958365 </t>
  </si>
  <si>
    <t xml:space="preserve">0.700789372 </t>
  </si>
  <si>
    <t xml:space="preserve">0.6549707877 </t>
  </si>
  <si>
    <t xml:space="preserve">0.3001704686 </t>
  </si>
  <si>
    <t xml:space="preserve">0.1601300778 </t>
  </si>
  <si>
    <t xml:space="preserve">0.1200681875 </t>
  </si>
  <si>
    <t xml:space="preserve">0.0836482871 </t>
  </si>
  <si>
    <t xml:space="preserve">0.0829433859 </t>
  </si>
  <si>
    <t xml:space="preserve">0.0790664287 </t>
  </si>
  <si>
    <t xml:space="preserve">0.0650858863 </t>
  </si>
  <si>
    <t xml:space="preserve">0.0283135354 </t>
  </si>
  <si>
    <t xml:space="preserve">0.009633651 </t>
  </si>
  <si>
    <t xml:space="preserve">0.0001174835 </t>
  </si>
  <si>
    <t xml:space="preserve">Boulangeries pâtisseries artisanales </t>
  </si>
  <si>
    <t xml:space="preserve">Commerce de détail fruits légumes épicerie </t>
  </si>
  <si>
    <t xml:space="preserve">Cinq branches - Industries alimentaires diverses </t>
  </si>
  <si>
    <t xml:space="preserve">Vins cidres jus de fruits sirops spiritueux </t>
  </si>
  <si>
    <t xml:space="preserve">Industries des produits alimentaires élaborés </t>
  </si>
  <si>
    <t xml:space="preserve">Boulangerie et pâtisserie industrielle </t>
  </si>
  <si>
    <t xml:space="preserve">Industrie et commerce en gros des viandes </t>
  </si>
  <si>
    <t xml:space="preserve">Boucherie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</si>
  <si>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</si>
  <si>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</si>
  <si>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</si>
  <si>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</si>
  <si>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</si>
  <si>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</si>
  <si>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</si>
  <si>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Pâtisserie </t>
  </si>
  <si>
    <t xml:space="preserve">Charcuterie de détail </t>
  </si>
  <si>
    <t xml:space="preserve">Distributeurs conseils hors domicile de boissons </t>
  </si>
  <si>
    <t xml:space="preserve">Détaillants de confiserie chocolaterie biscuiterie </t>
  </si>
  <si>
    <t xml:space="preserve">Poissonnerie </t>
  </si>
  <si>
    <t xml:space="preserve">Expédition exportation de fruits et légumes </t>
  </si>
  <si>
    <t xml:space="preserve">Commerces de gros confiserie chocolaterie </t>
  </si>
  <si>
    <t xml:space="preserve">Sucreries sucreries-distilleries raffineries </t>
  </si>
  <si>
    <t xml:space="preserve">Coopération maritime (salariés non navigants) </t>
  </si>
  <si>
    <t xml:space="preserve">Mareyeurs expéditeurs </t>
  </si>
  <si>
    <t xml:space="preserve">Exploitations frigorifiques </t>
  </si>
  <si>
    <t xml:space="preserve">Coopératives de consommation </t>
  </si>
  <si>
    <t xml:space="preserve">Transformation commerce œufs et produits d'œufs </t>
  </si>
  <si>
    <t xml:space="preserve">Industrie des pâtes alimentaires </t>
  </si>
  <si>
    <t xml:space="preserve">Industrie agro alimentaires Réunion </t>
  </si>
  <si>
    <t xml:space="preserve">Sucrerie distillerie Guadeloupe </t>
  </si>
  <si>
    <t xml:space="preserve">Boyauderie </t>
  </si>
  <si>
    <t xml:space="preserve">Culture canne à sucre Martinique </t>
  </si>
  <si>
    <t xml:space="preserve">Boulangerie Martinique </t>
  </si>
  <si>
    <t xml:space="preserve">Sucrerie Réunion </t>
  </si>
  <si>
    <t xml:space="preserve">Boulangerie pâtisserie de la Guyane </t>
  </si>
  <si>
    <t xml:space="preserve">Industrie sucrière et rhumière Martinique </t>
  </si>
  <si>
    <t xml:space="preserve">Roquefort Languedoc Roussillon Pyrénées </t>
  </si>
  <si>
    <t xml:space="preserve">Industrie de Roquefort </t>
  </si>
  <si>
    <t xml:space="preserve">-8.986395791 </t>
  </si>
  <si>
    <t xml:space="preserve">-21.39552889 </t>
  </si>
  <si>
    <t xml:space="preserve">-12.44755462 </t>
  </si>
  <si>
    <t xml:space="preserve">-13.90887053 </t>
  </si>
  <si>
    <t xml:space="preserve">-16.40583024 </t>
  </si>
  <si>
    <t xml:space="preserve">1.0880054364 </t>
  </si>
  <si>
    <t xml:space="preserve">-3.447709634 </t>
  </si>
  <si>
    <t xml:space="preserve">-17.20560036 </t>
  </si>
  <si>
    <t xml:space="preserve">-50.47960542 </t>
  </si>
  <si>
    <t xml:space="preserve">-37.09723559 </t>
  </si>
  <si>
    <t xml:space="preserve">-21.77509167 </t>
  </si>
  <si>
    <t xml:space="preserve">-11.17453028 </t>
  </si>
  <si>
    <t xml:space="preserve">-9.160280224 </t>
  </si>
  <si>
    <t xml:space="preserve">-6.020957599 </t>
  </si>
  <si>
    <t xml:space="preserve">-2.692674758 </t>
  </si>
  <si>
    <t xml:space="preserve">-19.6228228 </t>
  </si>
  <si>
    <t xml:space="preserve">-22.33679611 </t>
  </si>
  <si>
    <t xml:space="preserve">-13.45510469 </t>
  </si>
  <si>
    <t xml:space="preserve">-8.55020518 </t>
  </si>
  <si>
    <t xml:space="preserve">-12.75620859 </t>
  </si>
  <si>
    <t xml:space="preserve">-8.871703547 </t>
  </si>
  <si>
    <t xml:space="preserve">-16.32810725 </t>
  </si>
  <si>
    <t xml:space="preserve">-29.19184913 </t>
  </si>
  <si>
    <t xml:space="preserve">-16.7727535 </t>
  </si>
  <si>
    <t xml:space="preserve">-21.46568657 </t>
  </si>
  <si>
    <t xml:space="preserve">-20.92325065 </t>
  </si>
  <si>
    <t xml:space="preserve">-17.45366788 </t>
  </si>
  <si>
    <t xml:space="preserve">-16.74764875 </t>
  </si>
  <si>
    <t xml:space="preserve">-15.45156579 </t>
  </si>
  <si>
    <t xml:space="preserve">-15.86183954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</si>
  <si>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</si>
  <si>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</si>
  <si>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</si>
  <si>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</si>
  <si>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</si>
  <si>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</si>
  <si>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</si>
  <si>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</si>
  <si>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</si>
  <si>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</si>
  <si>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</si>
  <si>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</si>
  <si>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</si>
  <si>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</si>
  <si>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</si>
  <si>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2.011 </t>
  </si>
  <si>
    <t xml:space="preserve">6.146 </t>
  </si>
  <si>
    <t xml:space="preserve">2.241 </t>
  </si>
  <si>
    <t xml:space="preserve">16927.383881 </t>
  </si>
  <si>
    <t xml:space="preserve">341752.17468 </t>
  </si>
  <si>
    <t xml:space="preserve">6327131.6934 </t>
  </si>
  <si>
    <t xml:space="preserve">20.798 </t>
  </si>
  <si>
    <t xml:space="preserve">52.113 </t>
  </si>
  <si>
    <t xml:space="preserve">27.089 </t>
  </si>
  <si>
    <t xml:space="preserve">14.254 </t>
  </si>
  <si>
    <t xml:space="preserve">2.583 </t>
  </si>
  <si>
    <t xml:space="preserve">19.737 </t>
  </si>
  <si>
    <t xml:space="preserve">22.436 </t>
  </si>
  <si>
    <t xml:space="preserve">13.758 </t>
  </si>
  <si>
    <t xml:space="preserve">44.07 </t>
  </si>
  <si>
    <t xml:space="preserve">2.722 </t>
  </si>
  <si>
    <t xml:space="preserve">3.183 </t>
  </si>
  <si>
    <t xml:space="preserve">6.573 </t>
  </si>
  <si>
    <t xml:space="preserve">7.744 </t>
  </si>
  <si>
    <t xml:space="preserve">20.671 </t>
  </si>
  <si>
    <t xml:space="preserve">21.963 </t>
  </si>
  <si>
    <t xml:space="preserve">37.145 </t>
  </si>
  <si>
    <t xml:space="preserve">15.2 </t>
  </si>
  <si>
    <t xml:space="preserve">22.3 </t>
  </si>
  <si>
    <t xml:space="preserve">32.8 </t>
  </si>
  <si>
    <t xml:space="preserve">23.6 </t>
  </si>
  <si>
    <t xml:space="preserve">13.8 </t>
  </si>
  <si>
    <t xml:space="preserve">12.6 </t>
  </si>
  <si>
    <t xml:space="preserve">27.7 </t>
  </si>
  <si>
    <t xml:space="preserve">13.4 </t>
  </si>
  <si>
    <t xml:space="preserve">28.72 </t>
  </si>
  <si>
    <t xml:space="preserve">46.821 </t>
  </si>
  <si>
    <t xml:space="preserve">24.459 </t>
  </si>
  <si>
    <t xml:space="preserve">12.809 </t>
  </si>
  <si>
    <t xml:space="preserve">3.452 </t>
  </si>
  <si>
    <t xml:space="preserve">8.327 </t>
  </si>
  <si>
    <t xml:space="preserve">9.609 </t>
  </si>
  <si>
    <t xml:space="preserve">54.693 </t>
  </si>
  <si>
    <t xml:space="preserve">27.371 </t>
  </si>
  <si>
    <t xml:space="preserve">33.801 </t>
  </si>
  <si>
    <t xml:space="preserve">14.115 </t>
  </si>
  <si>
    <t xml:space="preserve">11.281 </t>
  </si>
  <si>
    <t xml:space="preserve">6.106 </t>
  </si>
  <si>
    <t xml:space="preserve">10.202 </t>
  </si>
  <si>
    <t xml:space="preserve">8.18 </t>
  </si>
  <si>
    <t xml:space="preserve">16.316 </t>
  </si>
  <si>
    <t xml:space="preserve">22.1 </t>
  </si>
  <si>
    <t xml:space="preserve">23.2 </t>
  </si>
  <si>
    <t xml:space="preserve">28.6 </t>
  </si>
  <si>
    <t xml:space="preserve">33.3 </t>
  </si>
  <si>
    <t xml:space="preserve">13.9 </t>
  </si>
  <si>
    <t xml:space="preserve">17.6 </t>
  </si>
  <si>
    <t xml:space="preserve">16.6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</si>
  <si>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</si>
  <si>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</si>
  <si>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</si>
  <si>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</si>
  <si>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</si>
  <si>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</si>
  <si>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</si>
  <si>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</si>
  <si>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</si>
  <si>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</si>
  <si>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</si>
  <si>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</si>
  <si>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</si>
  <si>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</si>
  <si>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</si>
  <si>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</si>
  <si>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</si>
  <si>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</si>
  <si>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</si>
  <si>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</si>
  <si>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</si>
  <si>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</si>
  <si>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</si>
  <si>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</si>
  <si>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</si>
  <si>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</si>
  <si>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31148.242068 </t>
  </si>
  <si>
    <t xml:space="preserve">469261.98219 </t>
  </si>
  <si>
    <t xml:space="preserve">8672455.7377 </t>
  </si>
  <si>
    <t xml:space="preserve">16.349 </t>
  </si>
  <si>
    <t xml:space="preserve">52.187 </t>
  </si>
  <si>
    <t xml:space="preserve">31.464 </t>
  </si>
  <si>
    <t xml:space="preserve">16.516 </t>
  </si>
  <si>
    <t xml:space="preserve">2.726 </t>
  </si>
  <si>
    <t xml:space="preserve">13.658 </t>
  </si>
  <si>
    <t xml:space="preserve">17.398 </t>
  </si>
  <si>
    <t xml:space="preserve">2.607 </t>
  </si>
  <si>
    <t xml:space="preserve">66.337 </t>
  </si>
  <si>
    <t xml:space="preserve">1.587 </t>
  </si>
  <si>
    <t xml:space="preserve">2.694 </t>
  </si>
  <si>
    <t xml:space="preserve">6.158 </t>
  </si>
  <si>
    <t xml:space="preserve">7.175 </t>
  </si>
  <si>
    <t xml:space="preserve">22.339 </t>
  </si>
  <si>
    <t xml:space="preserve">21.212 </t>
  </si>
  <si>
    <t xml:space="preserve">38.835 </t>
  </si>
  <si>
    <t xml:space="preserve">28.002 </t>
  </si>
  <si>
    <t xml:space="preserve">47.215 </t>
  </si>
  <si>
    <t xml:space="preserve">24.784 </t>
  </si>
  <si>
    <t xml:space="preserve">12.728 </t>
  </si>
  <si>
    <t xml:space="preserve">3.147 </t>
  </si>
  <si>
    <t xml:space="preserve">10.918 </t>
  </si>
  <si>
    <t xml:space="preserve">15.961 </t>
  </si>
  <si>
    <t xml:space="preserve">61.722 </t>
  </si>
  <si>
    <t xml:space="preserve">27.247 </t>
  </si>
  <si>
    <t xml:space="preserve">12.746 </t>
  </si>
  <si>
    <t xml:space="preserve">12.772 </t>
  </si>
  <si>
    <t xml:space="preserve">7.002 </t>
  </si>
  <si>
    <t xml:space="preserve">11.794 </t>
  </si>
  <si>
    <t xml:space="preserve">8.926 </t>
  </si>
  <si>
    <t xml:space="preserve">19.514 </t>
  </si>
  <si>
    <t xml:space="preserve">21.2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</si>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</sst>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1131</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1107</v>
      </c>
      <c r="B3" s="249"/>
      <c r="C3" s="249"/>
      <c r="D3" s="249"/>
      <c r="E3" s="249"/>
      <c r="F3" s="249"/>
      <c r="G3" s="249"/>
      <c r="H3" s="249"/>
      <c r="I3" s="249"/>
      <c r="J3" s="249"/>
      <c r="K3" s="249"/>
      <c r="L3" s="249"/>
    </row>
    <row r="4" spans="1:12" s="6" customFormat="1" ht="48.75" customHeight="1">
      <c r="A4" s="250" t="s">
        <v>1122</v>
      </c>
      <c r="B4" s="250"/>
      <c r="C4" s="250"/>
      <c r="D4" s="250"/>
      <c r="E4" s="250"/>
      <c r="F4" s="250"/>
      <c r="G4" s="250"/>
      <c r="H4" s="250"/>
      <c r="I4" s="250"/>
      <c r="J4" s="250"/>
      <c r="K4" s="250"/>
      <c r="L4" s="250"/>
    </row>
    <row r="5" spans="1:12" s="6" customFormat="1" ht="40.5" customHeight="1">
      <c r="A5" s="240" t="s">
        <v>1123</v>
      </c>
      <c r="B5" s="240"/>
      <c r="C5" s="240"/>
      <c r="D5" s="240"/>
      <c r="E5" s="240"/>
      <c r="F5" s="240"/>
      <c r="G5" s="240"/>
      <c r="H5" s="240"/>
      <c r="I5" s="240"/>
      <c r="J5" s="240"/>
      <c r="K5" s="240"/>
      <c r="L5" s="240"/>
    </row>
    <row r="6" spans="1:12" s="6" customFormat="1" ht="12" customHeight="1">
      <c r="A6" s="239" t="s">
        <v>1108</v>
      </c>
      <c r="B6" s="239"/>
      <c r="C6" s="239"/>
      <c r="D6" s="239"/>
      <c r="E6" s="239"/>
      <c r="F6" s="239"/>
      <c r="G6" s="239"/>
      <c r="H6" s="239"/>
      <c r="I6" s="239"/>
      <c r="J6" s="239"/>
      <c r="K6" s="239"/>
      <c r="L6" s="239"/>
    </row>
    <row r="7" spans="1:12" s="63" customFormat="1" ht="60" customHeight="1">
      <c r="A7" s="240" t="s">
        <v>33</v>
      </c>
      <c r="B7" s="251"/>
      <c r="C7" s="251"/>
      <c r="D7" s="251"/>
      <c r="E7" s="251"/>
      <c r="F7" s="251"/>
      <c r="G7" s="251"/>
      <c r="H7" s="251"/>
      <c r="I7" s="251"/>
      <c r="J7" s="251"/>
      <c r="K7" s="251"/>
      <c r="L7" s="251"/>
    </row>
    <row r="8" spans="1:12" s="63" customFormat="1" ht="33.75" customHeight="1">
      <c r="A8" s="243" t="s">
        <v>978</v>
      </c>
      <c r="B8" s="243"/>
      <c r="C8" s="243"/>
      <c r="D8" s="243"/>
      <c r="E8" s="243"/>
      <c r="F8" s="243"/>
      <c r="G8" s="243"/>
      <c r="H8" s="243"/>
      <c r="I8" s="243"/>
      <c r="J8" s="243"/>
      <c r="K8" s="243"/>
      <c r="L8" s="243"/>
    </row>
    <row r="9" spans="1:12" s="63" customFormat="1" ht="41.25" customHeight="1">
      <c r="A9" s="243" t="s">
        <v>1132</v>
      </c>
      <c r="B9" s="243"/>
      <c r="C9" s="243"/>
      <c r="D9" s="243"/>
      <c r="E9" s="243"/>
      <c r="F9" s="243"/>
      <c r="G9" s="243"/>
      <c r="H9" s="243"/>
      <c r="I9" s="243"/>
      <c r="J9" s="243"/>
      <c r="K9" s="243"/>
      <c r="L9" s="243"/>
    </row>
    <row r="10" spans="1:12" s="6" customFormat="1" ht="12" customHeight="1">
      <c r="A10" s="239" t="s">
        <v>1109</v>
      </c>
      <c r="B10" s="239"/>
      <c r="C10" s="239"/>
      <c r="D10" s="239"/>
      <c r="E10" s="239"/>
      <c r="F10" s="239"/>
      <c r="G10" s="239"/>
      <c r="H10" s="239"/>
      <c r="I10" s="239"/>
      <c r="J10" s="239"/>
      <c r="K10" s="239"/>
      <c r="L10" s="239"/>
    </row>
    <row r="11" spans="1:12" s="6" customFormat="1" ht="66" customHeight="1">
      <c r="A11" s="240" t="s">
        <v>1133</v>
      </c>
      <c r="B11" s="240"/>
      <c r="C11" s="240"/>
      <c r="D11" s="240"/>
      <c r="E11" s="240"/>
      <c r="F11" s="240"/>
      <c r="G11" s="240"/>
      <c r="H11" s="240"/>
      <c r="I11" s="240"/>
      <c r="J11" s="240"/>
      <c r="K11" s="240"/>
      <c r="L11" s="240"/>
    </row>
    <row r="12" spans="1:12" s="6" customFormat="1" ht="12" customHeight="1">
      <c r="A12" s="239" t="s">
        <v>1110</v>
      </c>
      <c r="B12" s="239"/>
      <c r="C12" s="239"/>
      <c r="D12" s="239"/>
      <c r="E12" s="239"/>
      <c r="F12" s="239"/>
      <c r="G12" s="239"/>
      <c r="H12" s="239"/>
      <c r="I12" s="239"/>
      <c r="J12" s="239"/>
      <c r="K12" s="239"/>
      <c r="L12" s="239"/>
    </row>
    <row r="13" spans="1:12" s="6" customFormat="1" ht="45.75" customHeight="1">
      <c r="A13" s="240" t="s">
        <v>1124</v>
      </c>
      <c r="B13" s="240"/>
      <c r="C13" s="240"/>
      <c r="D13" s="240"/>
      <c r="E13" s="240"/>
      <c r="F13" s="240"/>
      <c r="G13" s="240"/>
      <c r="H13" s="240"/>
      <c r="I13" s="240"/>
      <c r="J13" s="240"/>
      <c r="K13" s="240"/>
      <c r="L13" s="240"/>
    </row>
    <row r="14" spans="1:12" s="6" customFormat="1" ht="12" customHeight="1">
      <c r="A14" s="239" t="s">
        <v>1111</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1112</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1113</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1114</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35</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1115</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1116</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1117</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1118</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34</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1126</v>
      </c>
      <c r="B1" s="255" t="s">
        <v>28</v>
      </c>
      <c r="C1" s="255"/>
      <c r="D1" s="255"/>
      <c r="E1" s="255"/>
      <c r="F1" s="95"/>
    </row>
    <row r="2" spans="1:6" s="96" customFormat="1" ht="12.75" customHeight="1">
      <c r="A2" s="93"/>
      <c r="B2" s="256">
        <f>Tab1!P1</f>
        <v>112</v>
      </c>
      <c r="C2" s="256"/>
      <c r="D2" s="256"/>
      <c r="E2" s="256"/>
      <c r="F2" s="95"/>
    </row>
    <row r="3" spans="1:6" s="96" customFormat="1" ht="12.75" customHeight="1">
      <c r="A3" s="93"/>
      <c r="B3" s="256" t="str">
        <f>Tab!B48</f>
        <v>Industrie laitière </v>
      </c>
      <c r="C3" s="256"/>
      <c r="D3" s="256"/>
      <c r="E3" s="256"/>
      <c r="F3" s="95"/>
    </row>
    <row r="4" spans="1:15" s="6" customFormat="1" ht="12.75" customHeight="1">
      <c r="A4" s="86" t="s">
        <v>1127</v>
      </c>
      <c r="B4" s="253" t="s">
        <v>1128</v>
      </c>
      <c r="C4" s="253"/>
      <c r="D4" s="253"/>
      <c r="E4" s="253"/>
      <c r="F4" s="87"/>
      <c r="G4" s="87"/>
      <c r="H4" s="87"/>
      <c r="I4" s="87"/>
      <c r="J4" s="87"/>
      <c r="K4" s="87"/>
      <c r="L4" s="87"/>
      <c r="M4" s="87"/>
      <c r="N4" s="87"/>
      <c r="O4" s="87"/>
    </row>
    <row r="5" spans="1:15" s="6" customFormat="1" ht="12.75" customHeight="1">
      <c r="A5" s="86" t="s">
        <v>1129</v>
      </c>
      <c r="B5" s="88" t="s">
        <v>1155</v>
      </c>
      <c r="C5" s="89"/>
      <c r="D5" s="88"/>
      <c r="E5" s="87"/>
      <c r="F5" s="87"/>
      <c r="G5" s="87"/>
      <c r="H5" s="87"/>
      <c r="I5" s="87"/>
      <c r="J5" s="87"/>
      <c r="K5" s="87"/>
      <c r="L5" s="87"/>
      <c r="M5" s="87"/>
      <c r="N5" s="87"/>
      <c r="O5" s="87"/>
    </row>
    <row r="6" spans="1:15" s="6" customFormat="1" ht="12.75" customHeight="1">
      <c r="A6" s="86" t="s">
        <v>1109</v>
      </c>
      <c r="B6" s="253" t="s">
        <v>29</v>
      </c>
      <c r="C6" s="253"/>
      <c r="D6" s="253"/>
      <c r="E6" s="253"/>
      <c r="F6" s="87"/>
      <c r="G6" s="87"/>
      <c r="H6" s="87"/>
      <c r="I6" s="87"/>
      <c r="J6" s="87"/>
      <c r="K6" s="90"/>
      <c r="L6" s="90"/>
      <c r="M6" s="87"/>
      <c r="N6" s="87"/>
      <c r="O6" s="87"/>
    </row>
    <row r="7" spans="1:15" s="6" customFormat="1" ht="12.75" customHeight="1">
      <c r="A7" s="91" t="s">
        <v>1110</v>
      </c>
      <c r="B7" s="252" t="s">
        <v>1134</v>
      </c>
      <c r="C7" s="252"/>
      <c r="D7" s="252"/>
      <c r="E7" s="252"/>
      <c r="F7" s="85"/>
      <c r="G7" s="85"/>
      <c r="H7" s="85"/>
      <c r="I7" s="85"/>
      <c r="J7" s="85"/>
      <c r="K7" s="85"/>
      <c r="L7" s="85"/>
      <c r="M7" s="92"/>
      <c r="N7" s="92"/>
      <c r="O7" s="92"/>
    </row>
    <row r="8" ht="12.75">
      <c r="A8" s="39"/>
    </row>
    <row r="9" spans="1:6" s="8" customFormat="1" ht="68.25" customHeight="1">
      <c r="A9" s="98" t="s">
        <v>30</v>
      </c>
      <c r="B9" s="65" t="s">
        <v>180</v>
      </c>
      <c r="C9" s="65" t="s">
        <v>181</v>
      </c>
      <c r="D9" s="65" t="s">
        <v>110</v>
      </c>
      <c r="E9" s="65" t="s">
        <v>931</v>
      </c>
      <c r="F9" s="24"/>
    </row>
    <row r="10" spans="1:6" s="6" customFormat="1" ht="11.25" customHeight="1">
      <c r="A10" s="66" t="s">
        <v>182</v>
      </c>
      <c r="B10" s="67">
        <f>10*ROUND(0.1*Tab1!H9,0)</f>
        <v>620</v>
      </c>
      <c r="C10" s="68">
        <f>10*ROUND(0.1*Tab1!H26,0)</f>
        <v>630</v>
      </c>
      <c r="D10" s="69">
        <f>10*ROUND(0.1*Tab1!H10,0)</f>
        <v>93390</v>
      </c>
      <c r="E10" s="69">
        <f>10*ROUND(0.1*Tab1!H18,0)</f>
        <v>1509860</v>
      </c>
      <c r="F10" s="17"/>
    </row>
    <row r="11" spans="1:6" s="6" customFormat="1" ht="11.25">
      <c r="A11" s="70" t="s">
        <v>179</v>
      </c>
      <c r="B11" s="71">
        <f>10*ROUND(0.1*Tab1!H34,0)</f>
        <v>870</v>
      </c>
      <c r="C11" s="72">
        <f>10*ROUND(0.1*Tab1!H51,0)</f>
        <v>880</v>
      </c>
      <c r="D11" s="73">
        <f>10*ROUND(0.1*Tab1!H35,0)</f>
        <v>107260</v>
      </c>
      <c r="E11" s="73">
        <f>10*ROUND(0.1*Tab1!H43,0)</f>
        <v>1884380</v>
      </c>
      <c r="F11" s="17"/>
    </row>
    <row r="12" spans="1:6" s="22" customFormat="1" ht="9">
      <c r="A12" s="23"/>
      <c r="B12" s="52"/>
      <c r="C12" s="52"/>
      <c r="D12" s="52"/>
      <c r="E12" s="52"/>
      <c r="F12" s="42"/>
    </row>
    <row r="13" spans="1:5" ht="45" customHeight="1">
      <c r="A13" s="99" t="s">
        <v>108</v>
      </c>
      <c r="B13" s="269" t="s">
        <v>1125</v>
      </c>
      <c r="C13" s="270"/>
      <c r="D13" s="65" t="s">
        <v>110</v>
      </c>
      <c r="E13" s="65" t="s">
        <v>931</v>
      </c>
    </row>
    <row r="14" spans="1:6" ht="12.75">
      <c r="A14" s="74" t="s">
        <v>1073</v>
      </c>
      <c r="B14" s="265">
        <f>B21-B15-B16-B17-B18-B19-B20</f>
        <v>40.93851132686083</v>
      </c>
      <c r="C14" s="266"/>
      <c r="D14" s="75">
        <f>D21-D15-D16-D17-D18-D19-D20</f>
        <v>84.6978327908172</v>
      </c>
      <c r="E14" s="75">
        <f>E21-E15-E16-E17-E18-E19-E20</f>
        <v>82.49094783022785</v>
      </c>
      <c r="F14" s="38"/>
    </row>
    <row r="15" spans="1:6" ht="12.75">
      <c r="A15" s="76" t="s">
        <v>1074</v>
      </c>
      <c r="B15" s="267">
        <f>100*Tab1!H3/Tab1!H$9</f>
        <v>16.828478964401295</v>
      </c>
      <c r="C15" s="268"/>
      <c r="D15" s="77">
        <f>Tab1!H12/Tab1!H$10*100</f>
        <v>9.642153503512079</v>
      </c>
      <c r="E15" s="77">
        <f>Tab1!H20/Tab1!H$18*100</f>
        <v>8.369523246872722</v>
      </c>
      <c r="F15" s="38"/>
    </row>
    <row r="16" spans="1:6" ht="12.75">
      <c r="A16" s="78" t="s">
        <v>1075</v>
      </c>
      <c r="B16" s="267">
        <f>100*Tab1!H4/Tab1!H$9</f>
        <v>16.34304207119741</v>
      </c>
      <c r="C16" s="268"/>
      <c r="D16" s="77">
        <f>Tab1!H13/Tab1!H$10*100</f>
        <v>3.7551396265204726</v>
      </c>
      <c r="E16" s="77">
        <f>Tab1!H21/Tab1!H$18*100</f>
        <v>5.37023655851308</v>
      </c>
      <c r="F16" s="38"/>
    </row>
    <row r="17" spans="1:6" ht="12.75">
      <c r="A17" s="78" t="s">
        <v>1076</v>
      </c>
      <c r="B17" s="267">
        <f>100*Tab1!H5/Tab1!H$9</f>
        <v>8.090614886731391</v>
      </c>
      <c r="C17" s="268"/>
      <c r="D17" s="77">
        <f>Tab1!H14/Tab1!H$10*100</f>
        <v>0.8876563303066644</v>
      </c>
      <c r="E17" s="77">
        <f>Tab1!H22/Tab1!H$18*100</f>
        <v>1.955480611103421</v>
      </c>
      <c r="F17" s="38"/>
    </row>
    <row r="18" spans="1:6" ht="12.75">
      <c r="A18" s="78" t="s">
        <v>1077</v>
      </c>
      <c r="B18" s="267">
        <f>100*Tab1!H6/Tab1!H$9</f>
        <v>10.679611650485437</v>
      </c>
      <c r="C18" s="268"/>
      <c r="D18" s="77">
        <f>Tab1!H15/Tab1!H$10*100</f>
        <v>0.6435240705842042</v>
      </c>
      <c r="E18" s="77">
        <f>Tab1!H23/Tab1!H$18*100</f>
        <v>1.1213629881995604</v>
      </c>
      <c r="F18" s="38"/>
    </row>
    <row r="19" spans="1:6" ht="12.75">
      <c r="A19" s="78" t="s">
        <v>1078</v>
      </c>
      <c r="B19" s="267">
        <f>100*Tab1!H7/Tab1!H$9</f>
        <v>4.854368932038835</v>
      </c>
      <c r="C19" s="268"/>
      <c r="D19" s="77">
        <f>Tab1!H16/Tab1!H$10*100</f>
        <v>0.229141682371081</v>
      </c>
      <c r="E19" s="77">
        <f>Tab1!H24/Tab1!H$18*100</f>
        <v>0.36274910438656854</v>
      </c>
      <c r="F19" s="38"/>
    </row>
    <row r="20" spans="1:6" ht="13.5" thickBot="1">
      <c r="A20" s="79" t="s">
        <v>137</v>
      </c>
      <c r="B20" s="273">
        <f>100*Tab1!H8/Tab1!H$9</f>
        <v>2.26537216828479</v>
      </c>
      <c r="C20" s="274"/>
      <c r="D20" s="80">
        <f>Tab1!H17/Tab1!H$10*100</f>
        <v>0.14455199588829878</v>
      </c>
      <c r="E20" s="80">
        <f>Tab1!H25/Tab1!H$18*100</f>
        <v>0.3296996606967936</v>
      </c>
      <c r="F20" s="38"/>
    </row>
    <row r="21" spans="1:6" ht="12.75">
      <c r="A21" s="81" t="s">
        <v>185</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186</v>
      </c>
      <c r="B1" s="3">
        <v>112</v>
      </c>
      <c r="C1" s="3" t="s">
        <v>186</v>
      </c>
      <c r="D1" s="3">
        <v>112</v>
      </c>
      <c r="E1" s="3" t="s">
        <v>186</v>
      </c>
      <c r="F1" s="3">
        <v>112</v>
      </c>
      <c r="G1" s="3" t="s">
        <v>186</v>
      </c>
      <c r="H1" s="3">
        <v>112</v>
      </c>
      <c r="I1" s="3" t="s">
        <v>186</v>
      </c>
      <c r="J1" s="3">
        <v>112</v>
      </c>
      <c r="K1" s="3" t="s">
        <v>186</v>
      </c>
      <c r="L1" s="3">
        <v>112</v>
      </c>
      <c r="M1" s="3" t="s">
        <v>186</v>
      </c>
      <c r="N1" s="3">
        <v>112</v>
      </c>
      <c r="O1" s="3" t="s">
        <v>186</v>
      </c>
      <c r="P1" s="3">
        <v>112</v>
      </c>
      <c r="Q1" s="3" t="s">
        <v>186</v>
      </c>
      <c r="R1" s="3">
        <v>112</v>
      </c>
      <c r="S1" s="3" t="s">
        <v>186</v>
      </c>
      <c r="T1" s="3">
        <v>112</v>
      </c>
      <c r="U1" s="3" t="s">
        <v>186</v>
      </c>
      <c r="V1" s="3">
        <v>112</v>
      </c>
    </row>
    <row r="2" spans="1:22" ht="11.25">
      <c r="A2" s="3" t="s">
        <v>187</v>
      </c>
      <c r="B2" s="3" t="s">
        <v>1156</v>
      </c>
      <c r="C2" s="3" t="s">
        <v>230</v>
      </c>
      <c r="D2" s="3">
        <v>0</v>
      </c>
      <c r="E2" s="3" t="s">
        <v>292</v>
      </c>
      <c r="F2" s="3">
        <v>48475</v>
      </c>
      <c r="G2" s="3" t="s">
        <v>412</v>
      </c>
      <c r="H2" s="3" t="s">
        <v>1305</v>
      </c>
      <c r="I2" s="3" t="s">
        <v>449</v>
      </c>
      <c r="J2" s="3">
        <v>253</v>
      </c>
      <c r="K2" s="3" t="s">
        <v>499</v>
      </c>
      <c r="L2" s="3" t="s">
        <v>1318</v>
      </c>
      <c r="M2" s="3" t="s">
        <v>578</v>
      </c>
      <c r="N2" s="3">
        <v>843</v>
      </c>
      <c r="O2" s="3" t="s">
        <v>66</v>
      </c>
      <c r="P2" s="3" t="s">
        <v>1395</v>
      </c>
      <c r="Q2" s="3" t="s">
        <v>939</v>
      </c>
      <c r="R2" s="3">
        <v>975</v>
      </c>
      <c r="S2" s="3" t="s">
        <v>292</v>
      </c>
      <c r="T2" s="3">
        <v>17359</v>
      </c>
      <c r="U2" s="3" t="s">
        <v>292</v>
      </c>
      <c r="V2" s="3">
        <v>31116</v>
      </c>
    </row>
    <row r="3" spans="1:22" ht="11.25">
      <c r="A3" s="3" t="s">
        <v>1157</v>
      </c>
      <c r="B3" s="3" t="s">
        <v>1158</v>
      </c>
      <c r="C3" s="3" t="s">
        <v>231</v>
      </c>
      <c r="D3" s="3" t="s">
        <v>1190</v>
      </c>
      <c r="E3" s="3" t="s">
        <v>293</v>
      </c>
      <c r="F3" s="3" t="s">
        <v>1233</v>
      </c>
      <c r="G3" s="3" t="s">
        <v>857</v>
      </c>
      <c r="H3" s="3" t="s">
        <v>1306</v>
      </c>
      <c r="I3" s="3" t="s">
        <v>450</v>
      </c>
      <c r="J3" s="3">
        <v>104</v>
      </c>
      <c r="K3" s="3" t="s">
        <v>500</v>
      </c>
      <c r="L3" s="3" t="s">
        <v>1319</v>
      </c>
      <c r="M3" s="3" t="s">
        <v>579</v>
      </c>
      <c r="N3" s="3">
        <v>1505</v>
      </c>
      <c r="O3" s="3" t="s">
        <v>67</v>
      </c>
      <c r="P3" s="3" t="s">
        <v>1396</v>
      </c>
      <c r="Q3" s="3" t="s">
        <v>940</v>
      </c>
      <c r="R3" s="3">
        <v>52317</v>
      </c>
      <c r="S3" s="3" t="s">
        <v>293</v>
      </c>
      <c r="T3" s="3" t="s">
        <v>1443</v>
      </c>
      <c r="U3" s="3" t="s">
        <v>293</v>
      </c>
      <c r="V3" s="3" t="s">
        <v>1519</v>
      </c>
    </row>
    <row r="4" spans="1:22" ht="11.25">
      <c r="A4" s="3" t="s">
        <v>1159</v>
      </c>
      <c r="B4" s="3" t="s">
        <v>1160</v>
      </c>
      <c r="C4" s="3" t="s">
        <v>232</v>
      </c>
      <c r="D4" s="3">
        <v>0</v>
      </c>
      <c r="E4" s="3" t="s">
        <v>294</v>
      </c>
      <c r="F4" s="3">
        <v>851183</v>
      </c>
      <c r="G4" s="3" t="s">
        <v>858</v>
      </c>
      <c r="H4" s="3" t="s">
        <v>1307</v>
      </c>
      <c r="I4" s="3" t="s">
        <v>451</v>
      </c>
      <c r="J4" s="3">
        <v>101</v>
      </c>
      <c r="K4" s="3" t="s">
        <v>501</v>
      </c>
      <c r="L4" s="3" t="s">
        <v>1320</v>
      </c>
      <c r="M4" s="3" t="s">
        <v>580</v>
      </c>
      <c r="N4" s="3">
        <v>3109</v>
      </c>
      <c r="O4" s="3" t="s">
        <v>68</v>
      </c>
      <c r="P4" s="3" t="s">
        <v>1397</v>
      </c>
      <c r="Q4" s="3" t="s">
        <v>941</v>
      </c>
      <c r="R4" s="3">
        <v>354558</v>
      </c>
      <c r="S4" s="3" t="s">
        <v>294</v>
      </c>
      <c r="T4" s="3">
        <v>371990</v>
      </c>
      <c r="U4" s="3" t="s">
        <v>294</v>
      </c>
      <c r="V4" s="3">
        <v>479193</v>
      </c>
    </row>
    <row r="5" spans="1:22" ht="11.25">
      <c r="A5" s="3" t="s">
        <v>947</v>
      </c>
      <c r="B5" s="3" t="s">
        <v>1161</v>
      </c>
      <c r="C5" s="3" t="s">
        <v>233</v>
      </c>
      <c r="D5" s="3" t="s">
        <v>1191</v>
      </c>
      <c r="E5" s="3" t="s">
        <v>295</v>
      </c>
      <c r="F5" s="3" t="s">
        <v>1234</v>
      </c>
      <c r="G5" s="3" t="s">
        <v>859</v>
      </c>
      <c r="H5" s="3">
        <v>2540</v>
      </c>
      <c r="I5" s="3" t="s">
        <v>452</v>
      </c>
      <c r="J5" s="3">
        <v>50</v>
      </c>
      <c r="K5" s="3" t="s">
        <v>502</v>
      </c>
      <c r="L5" s="3" t="s">
        <v>1321</v>
      </c>
      <c r="M5" s="3" t="s">
        <v>581</v>
      </c>
      <c r="N5" s="3">
        <v>112</v>
      </c>
      <c r="O5" s="3" t="s">
        <v>69</v>
      </c>
      <c r="P5" s="3" t="s">
        <v>1398</v>
      </c>
      <c r="Q5" s="3" t="s">
        <v>942</v>
      </c>
      <c r="R5" s="3" t="s">
        <v>1440</v>
      </c>
      <c r="S5" s="3" t="s">
        <v>295</v>
      </c>
      <c r="T5" s="3" t="s">
        <v>1444</v>
      </c>
      <c r="U5" s="3" t="s">
        <v>295</v>
      </c>
      <c r="V5" s="3" t="s">
        <v>1520</v>
      </c>
    </row>
    <row r="6" spans="1:22" ht="11.25">
      <c r="A6" s="3" t="s">
        <v>948</v>
      </c>
      <c r="B6" s="3" t="s">
        <v>1162</v>
      </c>
      <c r="C6" s="3" t="s">
        <v>234</v>
      </c>
      <c r="D6" s="3">
        <v>0</v>
      </c>
      <c r="E6" s="3" t="s">
        <v>296</v>
      </c>
      <c r="F6" s="3">
        <v>15819082</v>
      </c>
      <c r="G6" s="3" t="s">
        <v>413</v>
      </c>
      <c r="H6" s="3">
        <v>1940</v>
      </c>
      <c r="I6" s="3" t="s">
        <v>453</v>
      </c>
      <c r="J6" s="3">
        <v>66</v>
      </c>
      <c r="K6" s="3" t="s">
        <v>503</v>
      </c>
      <c r="L6" s="3" t="s">
        <v>1322</v>
      </c>
      <c r="M6" s="3" t="s">
        <v>582</v>
      </c>
      <c r="N6" s="3">
        <v>493</v>
      </c>
      <c r="O6" s="3" t="s">
        <v>70</v>
      </c>
      <c r="P6" s="3" t="s">
        <v>1399</v>
      </c>
      <c r="Q6" s="3" t="s">
        <v>943</v>
      </c>
      <c r="R6" s="3" t="s">
        <v>1441</v>
      </c>
      <c r="S6" s="3" t="s">
        <v>296</v>
      </c>
      <c r="T6" s="3">
        <v>6993052</v>
      </c>
      <c r="U6" s="3" t="s">
        <v>296</v>
      </c>
      <c r="V6" s="3">
        <v>8826030</v>
      </c>
    </row>
    <row r="7" spans="1:22" ht="11.25">
      <c r="A7" s="3" t="s">
        <v>949</v>
      </c>
      <c r="B7" s="3" t="s">
        <v>1163</v>
      </c>
      <c r="C7" s="3" t="s">
        <v>235</v>
      </c>
      <c r="D7" s="3" t="s">
        <v>1192</v>
      </c>
      <c r="E7" s="3" t="s">
        <v>297</v>
      </c>
      <c r="F7" s="3" t="s">
        <v>1235</v>
      </c>
      <c r="G7" s="3" t="s">
        <v>414</v>
      </c>
      <c r="H7" s="3">
        <v>2530</v>
      </c>
      <c r="I7" s="3" t="s">
        <v>454</v>
      </c>
      <c r="J7" s="3">
        <v>30</v>
      </c>
      <c r="K7" s="3" t="s">
        <v>504</v>
      </c>
      <c r="L7" s="3" t="s">
        <v>1323</v>
      </c>
      <c r="M7" s="3" t="s">
        <v>583</v>
      </c>
      <c r="N7" s="3">
        <v>1396</v>
      </c>
      <c r="O7" s="3" t="s">
        <v>71</v>
      </c>
      <c r="P7" s="3" t="s">
        <v>1400</v>
      </c>
      <c r="Q7" s="3" t="s">
        <v>944</v>
      </c>
      <c r="R7" s="3" t="s">
        <v>1442</v>
      </c>
      <c r="S7" s="3" t="s">
        <v>297</v>
      </c>
      <c r="T7" s="3" t="s">
        <v>1445</v>
      </c>
      <c r="U7" s="3" t="s">
        <v>297</v>
      </c>
      <c r="V7" s="3" t="s">
        <v>1521</v>
      </c>
    </row>
    <row r="8" spans="1:22" ht="11.25">
      <c r="A8" s="3" t="s">
        <v>188</v>
      </c>
      <c r="B8" s="3" t="s">
        <v>1164</v>
      </c>
      <c r="C8" s="3" t="s">
        <v>236</v>
      </c>
      <c r="D8" s="3">
        <v>0</v>
      </c>
      <c r="E8" s="3" t="s">
        <v>298</v>
      </c>
      <c r="F8" s="3" t="s">
        <v>1236</v>
      </c>
      <c r="G8" s="3" t="s">
        <v>415</v>
      </c>
      <c r="H8" s="3">
        <v>2830</v>
      </c>
      <c r="I8" s="3" t="s">
        <v>455</v>
      </c>
      <c r="J8" s="3">
        <v>14</v>
      </c>
      <c r="K8" s="3" t="s">
        <v>505</v>
      </c>
      <c r="L8" s="3" t="s">
        <v>1324</v>
      </c>
      <c r="M8" s="3" t="s">
        <v>584</v>
      </c>
      <c r="N8" s="3">
        <v>1747</v>
      </c>
      <c r="O8" s="3" t="s">
        <v>72</v>
      </c>
      <c r="P8" s="3" t="s">
        <v>1401</v>
      </c>
      <c r="Q8" s="3" t="s">
        <v>853</v>
      </c>
      <c r="R8" s="3">
        <v>112</v>
      </c>
      <c r="S8" s="3" t="s">
        <v>298</v>
      </c>
      <c r="T8" s="3" t="s">
        <v>1446</v>
      </c>
      <c r="U8" s="3" t="s">
        <v>298</v>
      </c>
      <c r="V8" s="3" t="s">
        <v>1522</v>
      </c>
    </row>
    <row r="9" spans="1:22" ht="11.25">
      <c r="A9" s="3" t="s">
        <v>189</v>
      </c>
      <c r="B9" s="3" t="s">
        <v>1165</v>
      </c>
      <c r="C9" s="3" t="s">
        <v>237</v>
      </c>
      <c r="D9" s="3" t="s">
        <v>1193</v>
      </c>
      <c r="E9" s="3" t="s">
        <v>299</v>
      </c>
      <c r="F9" s="3" t="s">
        <v>1237</v>
      </c>
      <c r="G9" s="3" t="s">
        <v>416</v>
      </c>
      <c r="H9" s="3">
        <v>2620</v>
      </c>
      <c r="I9" s="3" t="s">
        <v>456</v>
      </c>
      <c r="J9" s="3">
        <v>618</v>
      </c>
      <c r="K9" s="3" t="s">
        <v>506</v>
      </c>
      <c r="L9" s="3" t="s">
        <v>1325</v>
      </c>
      <c r="M9" s="3" t="s">
        <v>585</v>
      </c>
      <c r="N9" s="3">
        <v>1534</v>
      </c>
      <c r="O9" s="3" t="s">
        <v>73</v>
      </c>
      <c r="P9" s="3" t="s">
        <v>1402</v>
      </c>
      <c r="S9" s="3" t="s">
        <v>299</v>
      </c>
      <c r="T9" s="3" t="s">
        <v>1447</v>
      </c>
      <c r="U9" s="3" t="s">
        <v>299</v>
      </c>
      <c r="V9" s="3" t="s">
        <v>1523</v>
      </c>
    </row>
    <row r="10" spans="1:22" ht="11.25">
      <c r="A10" s="3" t="s">
        <v>190</v>
      </c>
      <c r="B10" s="3" t="s">
        <v>1166</v>
      </c>
      <c r="C10" s="3" t="s">
        <v>238</v>
      </c>
      <c r="D10" s="3">
        <v>0</v>
      </c>
      <c r="E10" s="3" t="s">
        <v>300</v>
      </c>
      <c r="F10" s="3" t="s">
        <v>1038</v>
      </c>
      <c r="G10" s="3" t="s">
        <v>417</v>
      </c>
      <c r="H10" s="3">
        <v>2380</v>
      </c>
      <c r="I10" s="3" t="s">
        <v>457</v>
      </c>
      <c r="J10" s="3">
        <v>93392</v>
      </c>
      <c r="K10" s="3" t="s">
        <v>507</v>
      </c>
      <c r="L10" s="3" t="s">
        <v>1326</v>
      </c>
      <c r="M10" s="3" t="s">
        <v>586</v>
      </c>
      <c r="N10" s="3">
        <v>992</v>
      </c>
      <c r="O10" s="3" t="s">
        <v>968</v>
      </c>
      <c r="P10" s="3" t="s">
        <v>1403</v>
      </c>
      <c r="S10" s="3" t="s">
        <v>300</v>
      </c>
      <c r="T10" s="3" t="s">
        <v>1448</v>
      </c>
      <c r="U10" s="3" t="s">
        <v>300</v>
      </c>
      <c r="V10" s="3" t="s">
        <v>1524</v>
      </c>
    </row>
    <row r="11" spans="1:22" ht="11.25">
      <c r="A11" s="3" t="s">
        <v>191</v>
      </c>
      <c r="B11" s="3" t="s">
        <v>1167</v>
      </c>
      <c r="C11" s="3" t="s">
        <v>239</v>
      </c>
      <c r="D11" s="3" t="s">
        <v>1194</v>
      </c>
      <c r="E11" s="3" t="s">
        <v>301</v>
      </c>
      <c r="F11" s="3" t="s">
        <v>1238</v>
      </c>
      <c r="G11" s="3" t="s">
        <v>418</v>
      </c>
      <c r="H11" s="3">
        <v>4610</v>
      </c>
      <c r="I11" s="3" t="s">
        <v>458</v>
      </c>
      <c r="J11" s="3">
        <v>79101</v>
      </c>
      <c r="K11" s="3" t="s">
        <v>508</v>
      </c>
      <c r="L11" s="3" t="s">
        <v>1327</v>
      </c>
      <c r="M11" s="3" t="s">
        <v>588</v>
      </c>
      <c r="N11" s="3">
        <v>1586</v>
      </c>
      <c r="O11" s="3" t="s">
        <v>74</v>
      </c>
      <c r="P11" s="3" t="s">
        <v>1404</v>
      </c>
      <c r="S11" s="3" t="s">
        <v>301</v>
      </c>
      <c r="T11" s="3" t="s">
        <v>1449</v>
      </c>
      <c r="U11" s="3" t="s">
        <v>301</v>
      </c>
      <c r="V11" s="3" t="s">
        <v>1525</v>
      </c>
    </row>
    <row r="12" spans="1:22" ht="11.25">
      <c r="A12" s="3" t="s">
        <v>192</v>
      </c>
      <c r="B12" s="3" t="s">
        <v>1168</v>
      </c>
      <c r="C12" s="3" t="s">
        <v>240</v>
      </c>
      <c r="D12" s="3">
        <v>0</v>
      </c>
      <c r="E12" s="3" t="s">
        <v>302</v>
      </c>
      <c r="F12" s="3" t="s">
        <v>1239</v>
      </c>
      <c r="G12" s="3" t="s">
        <v>419</v>
      </c>
      <c r="H12" s="3">
        <v>2610</v>
      </c>
      <c r="I12" s="3" t="s">
        <v>459</v>
      </c>
      <c r="J12" s="3">
        <v>9005</v>
      </c>
      <c r="K12" s="3" t="s">
        <v>509</v>
      </c>
      <c r="L12" s="3" t="s">
        <v>1328</v>
      </c>
      <c r="M12" s="3" t="s">
        <v>589</v>
      </c>
      <c r="N12" s="3">
        <v>1938</v>
      </c>
      <c r="O12" s="3" t="s">
        <v>75</v>
      </c>
      <c r="P12" s="3" t="s">
        <v>1405</v>
      </c>
      <c r="S12" s="3" t="s">
        <v>302</v>
      </c>
      <c r="T12" s="3" t="s">
        <v>1450</v>
      </c>
      <c r="U12" s="3" t="s">
        <v>302</v>
      </c>
      <c r="V12" s="3" t="s">
        <v>1526</v>
      </c>
    </row>
    <row r="13" spans="1:22" ht="11.25">
      <c r="A13" s="3" t="s">
        <v>193</v>
      </c>
      <c r="B13" s="3" t="s">
        <v>1169</v>
      </c>
      <c r="C13" s="3" t="s">
        <v>241</v>
      </c>
      <c r="D13" s="3" t="s">
        <v>1195</v>
      </c>
      <c r="E13" s="3" t="s">
        <v>303</v>
      </c>
      <c r="F13" s="3" t="s">
        <v>1240</v>
      </c>
      <c r="G13" s="3" t="s">
        <v>420</v>
      </c>
      <c r="H13" s="3">
        <v>1880</v>
      </c>
      <c r="I13" s="3" t="s">
        <v>460</v>
      </c>
      <c r="J13" s="3">
        <v>3507</v>
      </c>
      <c r="K13" s="3" t="s">
        <v>510</v>
      </c>
      <c r="L13" s="3" t="s">
        <v>1329</v>
      </c>
      <c r="M13" s="3" t="s">
        <v>590</v>
      </c>
      <c r="N13" s="3">
        <v>1978</v>
      </c>
      <c r="O13" s="3" t="s">
        <v>76</v>
      </c>
      <c r="P13" s="3" t="s">
        <v>1406</v>
      </c>
      <c r="S13" s="3" t="s">
        <v>303</v>
      </c>
      <c r="T13" s="3">
        <v>0</v>
      </c>
      <c r="U13" s="3" t="s">
        <v>303</v>
      </c>
      <c r="V13" s="3">
        <v>100</v>
      </c>
    </row>
    <row r="14" spans="1:22" ht="11.25">
      <c r="A14" s="3" t="s">
        <v>194</v>
      </c>
      <c r="B14" s="3" t="s">
        <v>1170</v>
      </c>
      <c r="C14" s="3" t="s">
        <v>242</v>
      </c>
      <c r="D14" s="3">
        <v>0</v>
      </c>
      <c r="E14" s="3" t="s">
        <v>304</v>
      </c>
      <c r="F14" s="3" t="s">
        <v>1241</v>
      </c>
      <c r="G14" s="3" t="s">
        <v>421</v>
      </c>
      <c r="H14" s="3">
        <v>1970</v>
      </c>
      <c r="I14" s="3" t="s">
        <v>461</v>
      </c>
      <c r="J14" s="3">
        <v>829</v>
      </c>
      <c r="K14" s="3" t="s">
        <v>511</v>
      </c>
      <c r="L14" s="3" t="s">
        <v>1330</v>
      </c>
      <c r="M14" s="3" t="s">
        <v>591</v>
      </c>
      <c r="N14" s="3">
        <v>1077</v>
      </c>
      <c r="O14" s="3" t="s">
        <v>969</v>
      </c>
      <c r="P14" s="3" t="s">
        <v>1407</v>
      </c>
      <c r="S14" s="3" t="s">
        <v>304</v>
      </c>
      <c r="T14" s="3">
        <v>100</v>
      </c>
      <c r="U14" s="3" t="s">
        <v>304</v>
      </c>
      <c r="V14" s="3">
        <v>0</v>
      </c>
    </row>
    <row r="15" spans="1:22" ht="11.25">
      <c r="A15" s="3" t="s">
        <v>195</v>
      </c>
      <c r="B15" s="3" t="s">
        <v>1171</v>
      </c>
      <c r="C15" s="3" t="s">
        <v>243</v>
      </c>
      <c r="D15" s="3">
        <v>0</v>
      </c>
      <c r="E15" s="3" t="s">
        <v>305</v>
      </c>
      <c r="F15" s="3" t="s">
        <v>1242</v>
      </c>
      <c r="G15" s="3" t="s">
        <v>970</v>
      </c>
      <c r="H15" s="3">
        <v>3090</v>
      </c>
      <c r="I15" s="3" t="s">
        <v>462</v>
      </c>
      <c r="J15" s="3">
        <v>601</v>
      </c>
      <c r="K15" s="3" t="s">
        <v>512</v>
      </c>
      <c r="L15" s="3" t="s">
        <v>1331</v>
      </c>
      <c r="M15" s="3" t="s">
        <v>592</v>
      </c>
      <c r="N15" s="3">
        <v>1930</v>
      </c>
      <c r="O15" s="3" t="s">
        <v>971</v>
      </c>
      <c r="P15" s="3" t="s">
        <v>1408</v>
      </c>
      <c r="S15" s="3" t="s">
        <v>305</v>
      </c>
      <c r="T15" s="3" t="s">
        <v>1451</v>
      </c>
      <c r="U15" s="3" t="s">
        <v>305</v>
      </c>
      <c r="V15" s="3" t="s">
        <v>1527</v>
      </c>
    </row>
    <row r="16" spans="1:22" ht="11.25">
      <c r="A16" s="3" t="s">
        <v>196</v>
      </c>
      <c r="B16" s="3" t="s">
        <v>1172</v>
      </c>
      <c r="C16" s="3" t="s">
        <v>244</v>
      </c>
      <c r="D16" s="3">
        <v>0</v>
      </c>
      <c r="E16" s="3" t="s">
        <v>306</v>
      </c>
      <c r="F16" s="3" t="s">
        <v>1243</v>
      </c>
      <c r="G16" s="3" t="s">
        <v>422</v>
      </c>
      <c r="H16" s="3">
        <v>2790</v>
      </c>
      <c r="I16" s="3" t="s">
        <v>463</v>
      </c>
      <c r="J16" s="3">
        <v>214</v>
      </c>
      <c r="K16" s="3" t="s">
        <v>513</v>
      </c>
      <c r="L16" s="3" t="s">
        <v>1332</v>
      </c>
      <c r="M16" s="3" t="s">
        <v>593</v>
      </c>
      <c r="N16" s="3">
        <v>1760</v>
      </c>
      <c r="O16" s="3" t="s">
        <v>972</v>
      </c>
      <c r="P16" s="3" t="s">
        <v>1409</v>
      </c>
      <c r="S16" s="3" t="s">
        <v>306</v>
      </c>
      <c r="T16" s="3" t="s">
        <v>1452</v>
      </c>
      <c r="U16" s="3" t="s">
        <v>306</v>
      </c>
      <c r="V16" s="3" t="s">
        <v>1528</v>
      </c>
    </row>
    <row r="17" spans="1:22" ht="11.25">
      <c r="A17" s="3" t="s">
        <v>197</v>
      </c>
      <c r="B17" s="3" t="s">
        <v>1173</v>
      </c>
      <c r="C17" s="3" t="s">
        <v>245</v>
      </c>
      <c r="D17" s="3">
        <v>0</v>
      </c>
      <c r="E17" s="3" t="s">
        <v>307</v>
      </c>
      <c r="F17" s="3" t="s">
        <v>1244</v>
      </c>
      <c r="G17" s="3" t="s">
        <v>423</v>
      </c>
      <c r="H17" s="3">
        <v>2450</v>
      </c>
      <c r="I17" s="3" t="s">
        <v>464</v>
      </c>
      <c r="J17" s="3">
        <v>135</v>
      </c>
      <c r="K17" s="3" t="s">
        <v>514</v>
      </c>
      <c r="L17" s="3" t="s">
        <v>1333</v>
      </c>
      <c r="M17" s="3" t="s">
        <v>594</v>
      </c>
      <c r="N17" s="3">
        <v>1513</v>
      </c>
      <c r="O17" s="3" t="s">
        <v>77</v>
      </c>
      <c r="P17" s="3" t="s">
        <v>1410</v>
      </c>
      <c r="S17" s="3" t="s">
        <v>307</v>
      </c>
      <c r="T17" s="3" t="s">
        <v>1453</v>
      </c>
      <c r="U17" s="3" t="s">
        <v>307</v>
      </c>
      <c r="V17" s="3" t="s">
        <v>1529</v>
      </c>
    </row>
    <row r="18" spans="1:22" ht="11.25">
      <c r="A18" s="3" t="s">
        <v>198</v>
      </c>
      <c r="B18" s="3" t="s">
        <v>1174</v>
      </c>
      <c r="C18" s="3" t="s">
        <v>246</v>
      </c>
      <c r="D18" s="3" t="s">
        <v>1196</v>
      </c>
      <c r="E18" s="3" t="s">
        <v>308</v>
      </c>
      <c r="F18" s="3" t="s">
        <v>1245</v>
      </c>
      <c r="G18" s="3" t="s">
        <v>424</v>
      </c>
      <c r="H18" s="3">
        <v>2120</v>
      </c>
      <c r="I18" s="3" t="s">
        <v>465</v>
      </c>
      <c r="J18" s="3">
        <v>1509859</v>
      </c>
      <c r="K18" s="3" t="s">
        <v>515</v>
      </c>
      <c r="L18" s="3" t="s">
        <v>1334</v>
      </c>
      <c r="M18" s="3" t="s">
        <v>595</v>
      </c>
      <c r="N18" s="3">
        <v>1267</v>
      </c>
      <c r="O18" s="3" t="s">
        <v>78</v>
      </c>
      <c r="P18" s="3" t="s">
        <v>1411</v>
      </c>
      <c r="S18" s="3" t="s">
        <v>308</v>
      </c>
      <c r="T18" s="3" t="s">
        <v>1454</v>
      </c>
      <c r="U18" s="3" t="s">
        <v>308</v>
      </c>
      <c r="V18" s="3" t="s">
        <v>1530</v>
      </c>
    </row>
    <row r="19" spans="1:22" ht="11.25">
      <c r="A19" s="3" t="s">
        <v>199</v>
      </c>
      <c r="B19" s="3" t="s">
        <v>1175</v>
      </c>
      <c r="C19" s="3" t="s">
        <v>247</v>
      </c>
      <c r="D19" s="3" t="s">
        <v>1197</v>
      </c>
      <c r="E19" s="3" t="s">
        <v>973</v>
      </c>
      <c r="F19" s="3" t="s">
        <v>1246</v>
      </c>
      <c r="G19" s="3" t="s">
        <v>974</v>
      </c>
      <c r="H19" s="3">
        <v>2290</v>
      </c>
      <c r="I19" s="3" t="s">
        <v>466</v>
      </c>
      <c r="J19" s="3">
        <v>1245497</v>
      </c>
      <c r="K19" s="3" t="s">
        <v>516</v>
      </c>
      <c r="L19" s="3" t="s">
        <v>1335</v>
      </c>
      <c r="M19" s="3" t="s">
        <v>596</v>
      </c>
      <c r="N19" s="3">
        <v>953</v>
      </c>
      <c r="O19" s="3" t="s">
        <v>79</v>
      </c>
      <c r="P19" s="3" t="s">
        <v>1412</v>
      </c>
      <c r="S19" s="3" t="s">
        <v>973</v>
      </c>
      <c r="T19" s="3" t="s">
        <v>1455</v>
      </c>
      <c r="U19" s="3" t="s">
        <v>973</v>
      </c>
      <c r="V19" s="3" t="s">
        <v>1531</v>
      </c>
    </row>
    <row r="20" spans="1:22" ht="11.25">
      <c r="A20" s="3" t="s">
        <v>200</v>
      </c>
      <c r="B20" s="3" t="s">
        <v>1176</v>
      </c>
      <c r="C20" s="3" t="s">
        <v>248</v>
      </c>
      <c r="D20" s="3">
        <v>0</v>
      </c>
      <c r="E20" s="3" t="s">
        <v>309</v>
      </c>
      <c r="F20" s="3" t="s">
        <v>1247</v>
      </c>
      <c r="G20" s="3" t="s">
        <v>975</v>
      </c>
      <c r="H20" s="3">
        <v>2370</v>
      </c>
      <c r="I20" s="3" t="s">
        <v>467</v>
      </c>
      <c r="J20" s="3">
        <v>126368</v>
      </c>
      <c r="K20" s="3" t="s">
        <v>517</v>
      </c>
      <c r="L20" s="3" t="s">
        <v>1336</v>
      </c>
      <c r="M20" s="3" t="s">
        <v>597</v>
      </c>
      <c r="N20" s="3">
        <v>1536</v>
      </c>
      <c r="O20" s="3" t="s">
        <v>80</v>
      </c>
      <c r="P20" s="3" t="s">
        <v>1413</v>
      </c>
      <c r="S20" s="3" t="s">
        <v>309</v>
      </c>
      <c r="T20" s="3" t="s">
        <v>1456</v>
      </c>
      <c r="U20" s="3" t="s">
        <v>309</v>
      </c>
      <c r="V20" s="3" t="s">
        <v>1532</v>
      </c>
    </row>
    <row r="21" spans="1:22" ht="11.25">
      <c r="A21" s="3" t="s">
        <v>201</v>
      </c>
      <c r="B21" s="3" t="s">
        <v>1177</v>
      </c>
      <c r="C21" s="3" t="s">
        <v>249</v>
      </c>
      <c r="D21" s="3" t="s">
        <v>1198</v>
      </c>
      <c r="E21" s="3" t="s">
        <v>310</v>
      </c>
      <c r="F21" s="3" t="s">
        <v>1248</v>
      </c>
      <c r="G21" s="3" t="s">
        <v>976</v>
      </c>
      <c r="H21" s="3">
        <v>2810</v>
      </c>
      <c r="I21" s="3" t="s">
        <v>468</v>
      </c>
      <c r="J21" s="3">
        <v>81083</v>
      </c>
      <c r="K21" s="3" t="s">
        <v>518</v>
      </c>
      <c r="L21" s="3" t="s">
        <v>1337</v>
      </c>
      <c r="M21" s="3" t="s">
        <v>598</v>
      </c>
      <c r="N21" s="3">
        <v>1286</v>
      </c>
      <c r="O21" s="3" t="s">
        <v>81</v>
      </c>
      <c r="P21" s="3" t="s">
        <v>1414</v>
      </c>
      <c r="S21" s="3" t="s">
        <v>310</v>
      </c>
      <c r="T21" s="3" t="s">
        <v>1457</v>
      </c>
      <c r="U21" s="3" t="s">
        <v>310</v>
      </c>
      <c r="V21" s="3" t="s">
        <v>1533</v>
      </c>
    </row>
    <row r="22" spans="1:22" ht="11.25">
      <c r="A22" s="3" t="s">
        <v>202</v>
      </c>
      <c r="B22" s="3" t="s">
        <v>1178</v>
      </c>
      <c r="C22" s="3" t="s">
        <v>250</v>
      </c>
      <c r="D22" s="3" t="s">
        <v>1199</v>
      </c>
      <c r="E22" s="3" t="s">
        <v>311</v>
      </c>
      <c r="F22" s="3" t="s">
        <v>1249</v>
      </c>
      <c r="G22" s="3" t="s">
        <v>425</v>
      </c>
      <c r="H22" s="3">
        <v>2</v>
      </c>
      <c r="I22" s="3" t="s">
        <v>469</v>
      </c>
      <c r="J22" s="3">
        <v>29525</v>
      </c>
      <c r="K22" s="3" t="s">
        <v>519</v>
      </c>
      <c r="L22" s="3" t="s">
        <v>1338</v>
      </c>
      <c r="M22" s="3" t="s">
        <v>599</v>
      </c>
      <c r="N22" s="3">
        <v>1504</v>
      </c>
      <c r="O22" s="3" t="s">
        <v>82</v>
      </c>
      <c r="P22" s="3" t="s">
        <v>1415</v>
      </c>
      <c r="S22" s="3" t="s">
        <v>311</v>
      </c>
      <c r="T22" s="3" t="s">
        <v>1458</v>
      </c>
      <c r="U22" s="3" t="s">
        <v>311</v>
      </c>
      <c r="V22" s="3" t="s">
        <v>1534</v>
      </c>
    </row>
    <row r="23" spans="1:22" ht="11.25">
      <c r="A23" s="3" t="s">
        <v>203</v>
      </c>
      <c r="B23" s="3" t="s">
        <v>1179</v>
      </c>
      <c r="C23" s="3" t="s">
        <v>251</v>
      </c>
      <c r="D23" s="3" t="s">
        <v>1200</v>
      </c>
      <c r="E23" s="3" t="s">
        <v>977</v>
      </c>
      <c r="F23" s="3" t="s">
        <v>1250</v>
      </c>
      <c r="G23" s="3" t="s">
        <v>426</v>
      </c>
      <c r="H23" s="3" t="s">
        <v>1308</v>
      </c>
      <c r="I23" s="3" t="s">
        <v>470</v>
      </c>
      <c r="J23" s="3">
        <v>16931</v>
      </c>
      <c r="K23" s="3" t="s">
        <v>520</v>
      </c>
      <c r="L23" s="3" t="s">
        <v>1339</v>
      </c>
      <c r="M23" s="3" t="s">
        <v>600</v>
      </c>
      <c r="N23" s="3">
        <v>1405</v>
      </c>
      <c r="O23" s="3" t="s">
        <v>83</v>
      </c>
      <c r="P23" s="3" t="s">
        <v>1416</v>
      </c>
      <c r="S23" s="3" t="s">
        <v>977</v>
      </c>
      <c r="T23" s="3" t="s">
        <v>1459</v>
      </c>
      <c r="U23" s="3" t="s">
        <v>977</v>
      </c>
      <c r="V23" s="3" t="s">
        <v>1535</v>
      </c>
    </row>
    <row r="24" spans="1:22" ht="11.25">
      <c r="A24" s="3" t="s">
        <v>204</v>
      </c>
      <c r="B24" s="3" t="s">
        <v>1180</v>
      </c>
      <c r="C24" s="3" t="s">
        <v>252</v>
      </c>
      <c r="D24" s="3" t="s">
        <v>1201</v>
      </c>
      <c r="E24" s="3" t="s">
        <v>979</v>
      </c>
      <c r="F24" s="3" t="s">
        <v>1251</v>
      </c>
      <c r="G24" s="3" t="s">
        <v>427</v>
      </c>
      <c r="H24" s="3" t="s">
        <v>955</v>
      </c>
      <c r="I24" s="3" t="s">
        <v>471</v>
      </c>
      <c r="J24" s="3">
        <v>5477</v>
      </c>
      <c r="K24" s="3" t="s">
        <v>521</v>
      </c>
      <c r="L24" s="3" t="s">
        <v>1340</v>
      </c>
      <c r="M24" s="3" t="s">
        <v>601</v>
      </c>
      <c r="N24" s="3">
        <v>1624</v>
      </c>
      <c r="O24" s="3" t="s">
        <v>84</v>
      </c>
      <c r="P24" s="3" t="s">
        <v>1417</v>
      </c>
      <c r="S24" s="3" t="s">
        <v>979</v>
      </c>
      <c r="T24" s="3" t="s">
        <v>1460</v>
      </c>
      <c r="U24" s="3" t="s">
        <v>979</v>
      </c>
      <c r="V24" s="3" t="s">
        <v>1536</v>
      </c>
    </row>
    <row r="25" spans="1:22" ht="11.25">
      <c r="A25" s="3" t="s">
        <v>205</v>
      </c>
      <c r="B25" s="3" t="s">
        <v>1181</v>
      </c>
      <c r="C25" s="3" t="s">
        <v>253</v>
      </c>
      <c r="D25" s="3" t="s">
        <v>1202</v>
      </c>
      <c r="E25" s="3" t="s">
        <v>980</v>
      </c>
      <c r="F25" s="3" t="s">
        <v>1252</v>
      </c>
      <c r="G25" s="3" t="s">
        <v>428</v>
      </c>
      <c r="H25" s="3" t="s">
        <v>1091</v>
      </c>
      <c r="I25" s="3" t="s">
        <v>472</v>
      </c>
      <c r="J25" s="3">
        <v>4978</v>
      </c>
      <c r="K25" s="3" t="s">
        <v>522</v>
      </c>
      <c r="L25" s="3" t="s">
        <v>1341</v>
      </c>
      <c r="M25" s="3" t="s">
        <v>602</v>
      </c>
      <c r="N25" s="3">
        <v>2728</v>
      </c>
      <c r="O25" s="3" t="s">
        <v>981</v>
      </c>
      <c r="P25" s="3" t="s">
        <v>1418</v>
      </c>
      <c r="S25" s="3" t="s">
        <v>980</v>
      </c>
      <c r="T25" s="3" t="s">
        <v>1461</v>
      </c>
      <c r="U25" s="3" t="s">
        <v>980</v>
      </c>
      <c r="V25" s="3" t="s">
        <v>1537</v>
      </c>
    </row>
    <row r="26" spans="1:22" ht="11.25">
      <c r="A26" s="3" t="s">
        <v>206</v>
      </c>
      <c r="B26" s="3" t="s">
        <v>1182</v>
      </c>
      <c r="C26" s="3" t="s">
        <v>254</v>
      </c>
      <c r="D26" s="3" t="s">
        <v>1203</v>
      </c>
      <c r="E26" s="3" t="s">
        <v>312</v>
      </c>
      <c r="F26" s="3" t="s">
        <v>950</v>
      </c>
      <c r="G26" s="3" t="s">
        <v>429</v>
      </c>
      <c r="H26" s="3" t="s">
        <v>960</v>
      </c>
      <c r="I26" s="3" t="s">
        <v>473</v>
      </c>
      <c r="J26" s="3">
        <v>627</v>
      </c>
      <c r="K26" s="3" t="s">
        <v>523</v>
      </c>
      <c r="L26" s="3" t="s">
        <v>1342</v>
      </c>
      <c r="M26" s="3" t="s">
        <v>603</v>
      </c>
      <c r="N26" s="3">
        <v>2494</v>
      </c>
      <c r="O26" s="3" t="s">
        <v>85</v>
      </c>
      <c r="P26" s="3" t="s">
        <v>1419</v>
      </c>
      <c r="S26" s="3" t="s">
        <v>312</v>
      </c>
      <c r="T26" s="3" t="s">
        <v>1096</v>
      </c>
      <c r="U26" s="3" t="s">
        <v>312</v>
      </c>
      <c r="V26" s="3" t="s">
        <v>1104</v>
      </c>
    </row>
    <row r="27" spans="1:22" ht="11.25">
      <c r="A27" s="3" t="s">
        <v>207</v>
      </c>
      <c r="B27" s="3" t="s">
        <v>1183</v>
      </c>
      <c r="C27" s="3" t="s">
        <v>255</v>
      </c>
      <c r="D27" s="3">
        <v>0</v>
      </c>
      <c r="E27" s="3" t="s">
        <v>313</v>
      </c>
      <c r="F27" s="3" t="s">
        <v>1042</v>
      </c>
      <c r="G27" s="3" t="s">
        <v>430</v>
      </c>
      <c r="H27" s="3" t="s">
        <v>1061</v>
      </c>
      <c r="I27" s="3" t="s">
        <v>474</v>
      </c>
      <c r="J27" s="3">
        <v>259</v>
      </c>
      <c r="K27" s="3" t="s">
        <v>524</v>
      </c>
      <c r="L27" s="3" t="s">
        <v>1343</v>
      </c>
      <c r="M27" s="3" t="s">
        <v>604</v>
      </c>
      <c r="N27" s="3">
        <v>1589</v>
      </c>
      <c r="O27" s="3" t="s">
        <v>86</v>
      </c>
      <c r="P27" s="3" t="s">
        <v>1420</v>
      </c>
      <c r="S27" s="3" t="s">
        <v>313</v>
      </c>
      <c r="T27" s="3" t="s">
        <v>1102</v>
      </c>
      <c r="U27" s="3" t="s">
        <v>313</v>
      </c>
      <c r="V27" s="3" t="s">
        <v>1066</v>
      </c>
    </row>
    <row r="28" spans="1:22" ht="11.25">
      <c r="A28" s="3" t="s">
        <v>208</v>
      </c>
      <c r="B28" s="3" t="s">
        <v>1184</v>
      </c>
      <c r="C28" s="3" t="s">
        <v>256</v>
      </c>
      <c r="D28" s="3" t="s">
        <v>1204</v>
      </c>
      <c r="E28" s="3" t="s">
        <v>314</v>
      </c>
      <c r="F28" s="3" t="s">
        <v>5</v>
      </c>
      <c r="G28" s="3" t="s">
        <v>431</v>
      </c>
      <c r="H28" s="3">
        <v>8</v>
      </c>
      <c r="I28" s="3" t="s">
        <v>475</v>
      </c>
      <c r="J28" s="3">
        <v>118</v>
      </c>
      <c r="K28" s="3" t="s">
        <v>525</v>
      </c>
      <c r="L28" s="3" t="s">
        <v>1344</v>
      </c>
      <c r="M28" s="3" t="s">
        <v>605</v>
      </c>
      <c r="N28" s="3">
        <v>200</v>
      </c>
      <c r="O28" s="3" t="s">
        <v>87</v>
      </c>
      <c r="P28" s="3" t="s">
        <v>1421</v>
      </c>
      <c r="S28" s="3" t="s">
        <v>314</v>
      </c>
      <c r="T28" s="3" t="s">
        <v>964</v>
      </c>
      <c r="U28" s="3" t="s">
        <v>314</v>
      </c>
      <c r="V28" s="3" t="s">
        <v>11</v>
      </c>
    </row>
    <row r="29" spans="1:22" ht="11.25">
      <c r="A29" s="3" t="s">
        <v>209</v>
      </c>
      <c r="B29" s="3" t="s">
        <v>1164</v>
      </c>
      <c r="C29" s="3" t="s">
        <v>257</v>
      </c>
      <c r="D29" s="3">
        <v>0</v>
      </c>
      <c r="E29" s="3" t="s">
        <v>315</v>
      </c>
      <c r="F29" s="3" t="s">
        <v>1087</v>
      </c>
      <c r="G29" s="3" t="s">
        <v>432</v>
      </c>
      <c r="H29" s="3" t="s">
        <v>1309</v>
      </c>
      <c r="I29" s="3" t="s">
        <v>476</v>
      </c>
      <c r="J29" s="3">
        <v>116</v>
      </c>
      <c r="K29" s="3" t="s">
        <v>526</v>
      </c>
      <c r="L29" s="3" t="s">
        <v>1345</v>
      </c>
      <c r="M29" s="3" t="s">
        <v>606</v>
      </c>
      <c r="N29" s="3">
        <v>3205</v>
      </c>
      <c r="O29" s="3" t="s">
        <v>982</v>
      </c>
      <c r="P29" s="3" t="s">
        <v>1422</v>
      </c>
      <c r="S29" s="3" t="s">
        <v>315</v>
      </c>
      <c r="T29" s="3">
        <v>0</v>
      </c>
      <c r="U29" s="3" t="s">
        <v>315</v>
      </c>
      <c r="V29" s="3" t="s">
        <v>1087</v>
      </c>
    </row>
    <row r="30" spans="1:22" ht="11.25">
      <c r="A30" s="3" t="s">
        <v>210</v>
      </c>
      <c r="B30" s="3" t="s">
        <v>1165</v>
      </c>
      <c r="C30" s="3" t="s">
        <v>258</v>
      </c>
      <c r="D30" s="3" t="s">
        <v>1205</v>
      </c>
      <c r="E30" s="3" t="s">
        <v>316</v>
      </c>
      <c r="F30" s="3" t="s">
        <v>1253</v>
      </c>
      <c r="G30" s="3" t="s">
        <v>433</v>
      </c>
      <c r="H30" s="3">
        <v>27</v>
      </c>
      <c r="I30" s="3" t="s">
        <v>477</v>
      </c>
      <c r="J30" s="3">
        <v>83</v>
      </c>
      <c r="K30" s="3" t="s">
        <v>527</v>
      </c>
      <c r="L30" s="3" t="s">
        <v>1346</v>
      </c>
      <c r="M30" s="3" t="s">
        <v>607</v>
      </c>
      <c r="N30" s="3">
        <v>2075</v>
      </c>
      <c r="O30" s="3" t="s">
        <v>983</v>
      </c>
      <c r="P30" s="3" t="s">
        <v>1423</v>
      </c>
      <c r="S30" s="3" t="s">
        <v>316</v>
      </c>
      <c r="T30" s="3" t="s">
        <v>1253</v>
      </c>
      <c r="U30" s="3" t="s">
        <v>316</v>
      </c>
      <c r="V30" s="3">
        <v>0</v>
      </c>
    </row>
    <row r="31" spans="1:22" ht="11.25">
      <c r="A31" s="3" t="s">
        <v>211</v>
      </c>
      <c r="B31" s="3" t="s">
        <v>1167</v>
      </c>
      <c r="C31" s="3" t="s">
        <v>259</v>
      </c>
      <c r="D31" s="3">
        <v>0</v>
      </c>
      <c r="E31" s="3" t="s">
        <v>317</v>
      </c>
      <c r="F31" s="3" t="s">
        <v>985</v>
      </c>
      <c r="G31" s="3" t="s">
        <v>434</v>
      </c>
      <c r="H31" s="3" t="s">
        <v>1086</v>
      </c>
      <c r="I31" s="3" t="s">
        <v>478</v>
      </c>
      <c r="J31" s="3">
        <v>126</v>
      </c>
      <c r="K31" s="3" t="s">
        <v>528</v>
      </c>
      <c r="L31" s="3" t="s">
        <v>1347</v>
      </c>
      <c r="M31" s="3" t="s">
        <v>608</v>
      </c>
      <c r="N31" s="3">
        <v>1987</v>
      </c>
      <c r="O31" s="3" t="s">
        <v>984</v>
      </c>
      <c r="P31" s="3" t="s">
        <v>1424</v>
      </c>
      <c r="S31" s="3" t="s">
        <v>317</v>
      </c>
      <c r="T31" s="3" t="s">
        <v>1042</v>
      </c>
      <c r="U31" s="3" t="s">
        <v>317</v>
      </c>
      <c r="V31" s="3" t="s">
        <v>12</v>
      </c>
    </row>
    <row r="32" spans="1:22" ht="11.25">
      <c r="A32" s="3" t="s">
        <v>212</v>
      </c>
      <c r="B32" s="3" t="s">
        <v>1166</v>
      </c>
      <c r="C32" s="3" t="s">
        <v>260</v>
      </c>
      <c r="D32" s="3">
        <v>0</v>
      </c>
      <c r="E32" s="3" t="s">
        <v>318</v>
      </c>
      <c r="F32" s="3" t="s">
        <v>1105</v>
      </c>
      <c r="G32" s="3" t="s">
        <v>435</v>
      </c>
      <c r="H32" s="3" t="s">
        <v>955</v>
      </c>
      <c r="I32" s="3" t="s">
        <v>479</v>
      </c>
      <c r="J32" s="3">
        <v>53</v>
      </c>
      <c r="K32" s="3" t="s">
        <v>529</v>
      </c>
      <c r="L32" s="3" t="s">
        <v>1348</v>
      </c>
      <c r="M32" s="3" t="s">
        <v>609</v>
      </c>
      <c r="N32" s="3">
        <v>1341</v>
      </c>
      <c r="O32" s="3" t="s">
        <v>88</v>
      </c>
      <c r="P32" s="3" t="s">
        <v>1425</v>
      </c>
      <c r="S32" s="3" t="s">
        <v>318</v>
      </c>
      <c r="T32" s="3" t="s">
        <v>1462</v>
      </c>
      <c r="U32" s="3" t="s">
        <v>318</v>
      </c>
      <c r="V32" s="3" t="s">
        <v>966</v>
      </c>
    </row>
    <row r="33" spans="1:22" ht="11.25">
      <c r="A33" s="3" t="s">
        <v>213</v>
      </c>
      <c r="B33" s="3" t="s">
        <v>1173</v>
      </c>
      <c r="C33" s="3" t="s">
        <v>261</v>
      </c>
      <c r="D33" s="3">
        <v>0</v>
      </c>
      <c r="E33" s="3" t="s">
        <v>319</v>
      </c>
      <c r="F33" s="3" t="s">
        <v>1254</v>
      </c>
      <c r="G33" s="3" t="s">
        <v>436</v>
      </c>
      <c r="H33" s="3" t="s">
        <v>1083</v>
      </c>
      <c r="I33" s="3" t="s">
        <v>480</v>
      </c>
      <c r="J33" s="3">
        <v>113</v>
      </c>
      <c r="K33" s="3" t="s">
        <v>530</v>
      </c>
      <c r="L33" s="3" t="s">
        <v>1349</v>
      </c>
      <c r="M33" s="3" t="s">
        <v>610</v>
      </c>
      <c r="N33" s="3">
        <v>1700</v>
      </c>
      <c r="O33" s="3" t="s">
        <v>89</v>
      </c>
      <c r="P33" s="3" t="s">
        <v>1426</v>
      </c>
      <c r="S33" s="3" t="s">
        <v>319</v>
      </c>
      <c r="T33" s="3" t="s">
        <v>1463</v>
      </c>
      <c r="U33" s="3" t="s">
        <v>319</v>
      </c>
      <c r="V33" s="3" t="s">
        <v>49</v>
      </c>
    </row>
    <row r="34" spans="1:22" ht="11.25">
      <c r="A34" s="3" t="s">
        <v>214</v>
      </c>
      <c r="B34" s="3" t="s">
        <v>1168</v>
      </c>
      <c r="C34" s="3" t="s">
        <v>262</v>
      </c>
      <c r="D34" s="3">
        <v>0</v>
      </c>
      <c r="E34" s="3" t="s">
        <v>320</v>
      </c>
      <c r="F34" s="3" t="s">
        <v>46</v>
      </c>
      <c r="G34" s="3" t="s">
        <v>437</v>
      </c>
      <c r="H34" s="3" t="s">
        <v>99</v>
      </c>
      <c r="I34" s="3" t="s">
        <v>481</v>
      </c>
      <c r="J34" s="3">
        <v>868</v>
      </c>
      <c r="K34" s="3" t="s">
        <v>531</v>
      </c>
      <c r="L34" s="3" t="s">
        <v>1350</v>
      </c>
      <c r="M34" s="3" t="s">
        <v>611</v>
      </c>
      <c r="N34" s="3">
        <v>1543</v>
      </c>
      <c r="O34" s="3" t="s">
        <v>90</v>
      </c>
      <c r="P34" s="3" t="s">
        <v>1427</v>
      </c>
      <c r="S34" s="3" t="s">
        <v>320</v>
      </c>
      <c r="T34" s="3" t="s">
        <v>14</v>
      </c>
      <c r="U34" s="3" t="s">
        <v>320</v>
      </c>
      <c r="V34" s="3" t="s">
        <v>1013</v>
      </c>
    </row>
    <row r="35" spans="1:22" ht="11.25">
      <c r="A35" s="3" t="s">
        <v>215</v>
      </c>
      <c r="B35" s="3" t="s">
        <v>1185</v>
      </c>
      <c r="C35" s="3" t="s">
        <v>263</v>
      </c>
      <c r="D35" s="3" t="s">
        <v>1206</v>
      </c>
      <c r="E35" s="3" t="s">
        <v>986</v>
      </c>
      <c r="F35" s="3" t="s">
        <v>1</v>
      </c>
      <c r="G35" s="3" t="s">
        <v>438</v>
      </c>
      <c r="H35" s="3" t="s">
        <v>1310</v>
      </c>
      <c r="I35" s="3" t="s">
        <v>482</v>
      </c>
      <c r="J35" s="3">
        <v>107257</v>
      </c>
      <c r="K35" s="3" t="s">
        <v>532</v>
      </c>
      <c r="L35" s="3" t="s">
        <v>1351</v>
      </c>
      <c r="M35" s="3" t="s">
        <v>612</v>
      </c>
      <c r="N35" s="3">
        <v>2535</v>
      </c>
      <c r="O35" s="3" t="s">
        <v>91</v>
      </c>
      <c r="P35" s="3" t="s">
        <v>1428</v>
      </c>
      <c r="S35" s="3" t="s">
        <v>986</v>
      </c>
      <c r="T35" s="3" t="s">
        <v>1464</v>
      </c>
      <c r="U35" s="3" t="s">
        <v>986</v>
      </c>
      <c r="V35" s="3" t="s">
        <v>1046</v>
      </c>
    </row>
    <row r="36" spans="1:22" ht="11.25">
      <c r="A36" s="3" t="s">
        <v>216</v>
      </c>
      <c r="B36" s="3" t="s">
        <v>1172</v>
      </c>
      <c r="C36" s="3" t="s">
        <v>264</v>
      </c>
      <c r="D36" s="3" t="s">
        <v>1207</v>
      </c>
      <c r="E36" s="3" t="s">
        <v>321</v>
      </c>
      <c r="F36" s="3" t="s">
        <v>1255</v>
      </c>
      <c r="G36" s="3" t="s">
        <v>439</v>
      </c>
      <c r="H36" s="3" t="s">
        <v>1257</v>
      </c>
      <c r="I36" s="3" t="s">
        <v>483</v>
      </c>
      <c r="J36" s="3">
        <v>82216</v>
      </c>
      <c r="K36" s="3" t="s">
        <v>533</v>
      </c>
      <c r="L36" s="3" t="s">
        <v>1352</v>
      </c>
      <c r="M36" s="3" t="s">
        <v>613</v>
      </c>
      <c r="N36" s="3">
        <v>901</v>
      </c>
      <c r="O36" s="3" t="s">
        <v>92</v>
      </c>
      <c r="P36" s="3" t="s">
        <v>1429</v>
      </c>
      <c r="S36" s="3" t="s">
        <v>321</v>
      </c>
      <c r="T36" s="3" t="s">
        <v>1465</v>
      </c>
      <c r="U36" s="3" t="s">
        <v>321</v>
      </c>
      <c r="V36" s="3" t="s">
        <v>17</v>
      </c>
    </row>
    <row r="37" spans="1:22" ht="11.25">
      <c r="A37" s="3" t="s">
        <v>217</v>
      </c>
      <c r="B37" s="3" t="s">
        <v>1186</v>
      </c>
      <c r="C37" s="3" t="s">
        <v>265</v>
      </c>
      <c r="D37" s="3">
        <v>0</v>
      </c>
      <c r="E37" s="3" t="s">
        <v>322</v>
      </c>
      <c r="F37" s="3">
        <v>9</v>
      </c>
      <c r="G37" s="3" t="s">
        <v>440</v>
      </c>
      <c r="H37" s="3" t="s">
        <v>1311</v>
      </c>
      <c r="I37" s="3" t="s">
        <v>484</v>
      </c>
      <c r="J37" s="3">
        <v>11338</v>
      </c>
      <c r="K37" s="3" t="s">
        <v>534</v>
      </c>
      <c r="L37" s="3" t="s">
        <v>1353</v>
      </c>
      <c r="M37" s="3" t="s">
        <v>614</v>
      </c>
      <c r="N37" s="3">
        <v>440</v>
      </c>
      <c r="O37" s="3" t="s">
        <v>93</v>
      </c>
      <c r="P37" s="3" t="s">
        <v>1430</v>
      </c>
      <c r="S37" s="3" t="s">
        <v>322</v>
      </c>
      <c r="T37" s="3" t="s">
        <v>1313</v>
      </c>
      <c r="U37" s="3" t="s">
        <v>322</v>
      </c>
      <c r="V37" s="3" t="s">
        <v>12</v>
      </c>
    </row>
    <row r="38" spans="1:22" ht="11.25">
      <c r="A38" s="3" t="s">
        <v>218</v>
      </c>
      <c r="B38" s="3" t="s">
        <v>1187</v>
      </c>
      <c r="C38" s="3" t="s">
        <v>266</v>
      </c>
      <c r="D38" s="3" t="s">
        <v>1208</v>
      </c>
      <c r="E38" s="3" t="s">
        <v>323</v>
      </c>
      <c r="F38" s="3" t="s">
        <v>1086</v>
      </c>
      <c r="G38" s="3" t="s">
        <v>441</v>
      </c>
      <c r="H38" s="3">
        <v>3</v>
      </c>
      <c r="I38" s="3" t="s">
        <v>485</v>
      </c>
      <c r="J38" s="3">
        <v>6243</v>
      </c>
      <c r="K38" s="3" t="s">
        <v>535</v>
      </c>
      <c r="L38" s="3" t="s">
        <v>1354</v>
      </c>
      <c r="M38" s="3" t="s">
        <v>615</v>
      </c>
      <c r="N38" s="3">
        <v>2250</v>
      </c>
      <c r="O38" s="3" t="s">
        <v>94</v>
      </c>
      <c r="P38" s="3" t="s">
        <v>1431</v>
      </c>
      <c r="S38" s="3" t="s">
        <v>323</v>
      </c>
      <c r="T38" s="3" t="s">
        <v>1466</v>
      </c>
      <c r="U38" s="3" t="s">
        <v>323</v>
      </c>
      <c r="V38" s="3" t="s">
        <v>48</v>
      </c>
    </row>
    <row r="39" spans="1:22" ht="11.25">
      <c r="A39" s="3" t="s">
        <v>219</v>
      </c>
      <c r="B39" s="3" t="s">
        <v>1174</v>
      </c>
      <c r="C39" s="3" t="s">
        <v>267</v>
      </c>
      <c r="D39" s="3" t="s">
        <v>1209</v>
      </c>
      <c r="E39" s="3" t="s">
        <v>987</v>
      </c>
      <c r="F39" s="3" t="s">
        <v>960</v>
      </c>
      <c r="G39" s="3" t="s">
        <v>442</v>
      </c>
      <c r="H39" s="3" t="s">
        <v>1312</v>
      </c>
      <c r="I39" s="3" t="s">
        <v>486</v>
      </c>
      <c r="J39" s="3">
        <v>2101</v>
      </c>
      <c r="K39" s="3" t="s">
        <v>536</v>
      </c>
      <c r="L39" s="3" t="s">
        <v>1355</v>
      </c>
      <c r="M39" s="3" t="s">
        <v>616</v>
      </c>
      <c r="N39" s="3">
        <v>2534</v>
      </c>
      <c r="O39" s="3" t="s">
        <v>95</v>
      </c>
      <c r="P39" s="3" t="s">
        <v>1432</v>
      </c>
      <c r="S39" s="3" t="s">
        <v>987</v>
      </c>
      <c r="T39" s="3" t="s">
        <v>1467</v>
      </c>
      <c r="U39" s="3" t="s">
        <v>987</v>
      </c>
      <c r="V39" s="3" t="s">
        <v>27</v>
      </c>
    </row>
    <row r="40" spans="1:22" ht="11.25">
      <c r="A40" s="3" t="s">
        <v>220</v>
      </c>
      <c r="B40" s="3" t="s">
        <v>1175</v>
      </c>
      <c r="C40" s="3" t="s">
        <v>268</v>
      </c>
      <c r="D40" s="3" t="s">
        <v>1210</v>
      </c>
      <c r="E40" s="3" t="s">
        <v>988</v>
      </c>
      <c r="F40" s="3" t="s">
        <v>856</v>
      </c>
      <c r="G40" s="3" t="s">
        <v>443</v>
      </c>
      <c r="H40" s="3" t="s">
        <v>22</v>
      </c>
      <c r="I40" s="3" t="s">
        <v>487</v>
      </c>
      <c r="J40" s="3">
        <v>2204</v>
      </c>
      <c r="K40" s="3" t="s">
        <v>537</v>
      </c>
      <c r="L40" s="3">
        <v>0</v>
      </c>
      <c r="M40" s="3" t="s">
        <v>617</v>
      </c>
      <c r="N40" s="3" t="s">
        <v>587</v>
      </c>
      <c r="O40" s="3" t="s">
        <v>989</v>
      </c>
      <c r="P40" s="3" t="s">
        <v>1433</v>
      </c>
      <c r="S40" s="3" t="s">
        <v>988</v>
      </c>
      <c r="T40" s="3" t="s">
        <v>1098</v>
      </c>
      <c r="U40" s="3" t="s">
        <v>988</v>
      </c>
      <c r="V40" s="3" t="s">
        <v>1055</v>
      </c>
    </row>
    <row r="41" spans="1:22" ht="11.25">
      <c r="A41" s="3" t="s">
        <v>221</v>
      </c>
      <c r="B41" s="3" t="s">
        <v>1177</v>
      </c>
      <c r="C41" s="3" t="s">
        <v>269</v>
      </c>
      <c r="D41" s="3" t="s">
        <v>1211</v>
      </c>
      <c r="E41" s="3" t="s">
        <v>990</v>
      </c>
      <c r="F41" s="3" t="s">
        <v>100</v>
      </c>
      <c r="G41" s="3" t="s">
        <v>444</v>
      </c>
      <c r="H41" s="3" t="s">
        <v>1085</v>
      </c>
      <c r="I41" s="3" t="s">
        <v>488</v>
      </c>
      <c r="J41" s="3">
        <v>1048</v>
      </c>
      <c r="K41" s="3" t="s">
        <v>538</v>
      </c>
      <c r="L41" s="3">
        <v>0</v>
      </c>
      <c r="M41" s="3" t="s">
        <v>618</v>
      </c>
      <c r="N41" s="3" t="s">
        <v>587</v>
      </c>
      <c r="O41" s="3" t="s">
        <v>96</v>
      </c>
      <c r="P41" s="3" t="s">
        <v>1434</v>
      </c>
      <c r="S41" s="3" t="s">
        <v>990</v>
      </c>
      <c r="T41" s="3" t="s">
        <v>1462</v>
      </c>
      <c r="U41" s="3" t="s">
        <v>990</v>
      </c>
      <c r="V41" s="3" t="s">
        <v>46</v>
      </c>
    </row>
    <row r="42" spans="1:22" ht="11.25">
      <c r="A42" s="3" t="s">
        <v>222</v>
      </c>
      <c r="B42" s="3" t="s">
        <v>1176</v>
      </c>
      <c r="C42" s="3" t="s">
        <v>270</v>
      </c>
      <c r="D42" s="3" t="s">
        <v>1212</v>
      </c>
      <c r="E42" s="3" t="s">
        <v>324</v>
      </c>
      <c r="F42" s="3" t="s">
        <v>1256</v>
      </c>
      <c r="G42" s="3" t="s">
        <v>445</v>
      </c>
      <c r="H42" s="3" t="s">
        <v>955</v>
      </c>
      <c r="I42" s="3" t="s">
        <v>489</v>
      </c>
      <c r="J42" s="3">
        <v>2107</v>
      </c>
      <c r="K42" s="3" t="s">
        <v>539</v>
      </c>
      <c r="L42" s="3">
        <v>0</v>
      </c>
      <c r="M42" s="3" t="s">
        <v>619</v>
      </c>
      <c r="N42" s="3" t="s">
        <v>587</v>
      </c>
      <c r="O42" s="3" t="s">
        <v>97</v>
      </c>
      <c r="P42" s="3" t="s">
        <v>1435</v>
      </c>
      <c r="S42" s="3" t="s">
        <v>324</v>
      </c>
      <c r="T42" s="3" t="s">
        <v>1468</v>
      </c>
      <c r="U42" s="3" t="s">
        <v>324</v>
      </c>
      <c r="V42" s="3" t="s">
        <v>1097</v>
      </c>
    </row>
    <row r="43" spans="1:22" ht="11.25">
      <c r="A43" s="3" t="s">
        <v>223</v>
      </c>
      <c r="B43" s="3" t="s">
        <v>1183</v>
      </c>
      <c r="C43" s="3" t="s">
        <v>271</v>
      </c>
      <c r="D43" s="3" t="s">
        <v>1213</v>
      </c>
      <c r="E43" s="3" t="s">
        <v>325</v>
      </c>
      <c r="F43" s="3" t="s">
        <v>1101</v>
      </c>
      <c r="G43" s="3" t="s">
        <v>991</v>
      </c>
      <c r="H43" s="3" t="s">
        <v>1064</v>
      </c>
      <c r="I43" s="3" t="s">
        <v>490</v>
      </c>
      <c r="J43" s="3">
        <v>1884382</v>
      </c>
      <c r="K43" s="3" t="s">
        <v>540</v>
      </c>
      <c r="L43" s="3">
        <v>0</v>
      </c>
      <c r="M43" s="3" t="s">
        <v>620</v>
      </c>
      <c r="N43" s="3" t="s">
        <v>587</v>
      </c>
      <c r="O43" s="3" t="s">
        <v>98</v>
      </c>
      <c r="P43" s="3" t="s">
        <v>1436</v>
      </c>
      <c r="S43" s="3" t="s">
        <v>325</v>
      </c>
      <c r="T43" s="3" t="s">
        <v>922</v>
      </c>
      <c r="U43" s="3" t="s">
        <v>325</v>
      </c>
      <c r="V43" s="3" t="s">
        <v>99</v>
      </c>
    </row>
    <row r="44" spans="1:22" ht="11.25">
      <c r="A44" s="3" t="s">
        <v>224</v>
      </c>
      <c r="B44" s="3" t="s">
        <v>1178</v>
      </c>
      <c r="C44" s="3" t="s">
        <v>272</v>
      </c>
      <c r="D44" s="3" t="s">
        <v>1214</v>
      </c>
      <c r="E44" s="3" t="s">
        <v>326</v>
      </c>
      <c r="F44" s="3" t="s">
        <v>1257</v>
      </c>
      <c r="G44" s="3" t="s">
        <v>446</v>
      </c>
      <c r="H44" s="3" t="s">
        <v>1066</v>
      </c>
      <c r="I44" s="3" t="s">
        <v>491</v>
      </c>
      <c r="J44" s="3">
        <v>1283071</v>
      </c>
      <c r="K44" s="3" t="s">
        <v>541</v>
      </c>
      <c r="L44" s="3">
        <v>0</v>
      </c>
      <c r="M44" s="3" t="s">
        <v>621</v>
      </c>
      <c r="N44" s="3" t="s">
        <v>587</v>
      </c>
      <c r="O44" s="3" t="s">
        <v>992</v>
      </c>
      <c r="P44" s="3" t="s">
        <v>1437</v>
      </c>
      <c r="S44" s="3" t="s">
        <v>326</v>
      </c>
      <c r="T44" s="3" t="s">
        <v>962</v>
      </c>
      <c r="U44" s="3" t="s">
        <v>326</v>
      </c>
      <c r="V44" s="3" t="s">
        <v>1095</v>
      </c>
    </row>
    <row r="45" spans="1:22" ht="11.25">
      <c r="A45" s="3" t="s">
        <v>225</v>
      </c>
      <c r="B45" s="3" t="s">
        <v>1188</v>
      </c>
      <c r="C45" s="3" t="s">
        <v>273</v>
      </c>
      <c r="D45" s="3" t="s">
        <v>1215</v>
      </c>
      <c r="E45" s="3" t="s">
        <v>327</v>
      </c>
      <c r="F45" s="3" t="s">
        <v>904</v>
      </c>
      <c r="G45" s="3" t="s">
        <v>447</v>
      </c>
      <c r="H45" s="3" t="s">
        <v>99</v>
      </c>
      <c r="I45" s="3" t="s">
        <v>492</v>
      </c>
      <c r="J45" s="3">
        <v>156272</v>
      </c>
      <c r="K45" s="3" t="s">
        <v>542</v>
      </c>
      <c r="L45" s="3">
        <v>0</v>
      </c>
      <c r="M45" s="3" t="s">
        <v>622</v>
      </c>
      <c r="N45" s="3" t="s">
        <v>587</v>
      </c>
      <c r="O45" s="3" t="s">
        <v>993</v>
      </c>
      <c r="P45" s="3" t="s">
        <v>1438</v>
      </c>
      <c r="S45" s="3" t="s">
        <v>327</v>
      </c>
      <c r="T45" s="3">
        <v>0</v>
      </c>
      <c r="U45" s="3" t="s">
        <v>327</v>
      </c>
      <c r="V45" s="3" t="s">
        <v>904</v>
      </c>
    </row>
    <row r="46" spans="1:22" ht="11.25">
      <c r="A46" s="3" t="s">
        <v>226</v>
      </c>
      <c r="B46" s="3" t="s">
        <v>1182</v>
      </c>
      <c r="C46" s="3" t="s">
        <v>274</v>
      </c>
      <c r="D46" s="3" t="s">
        <v>1216</v>
      </c>
      <c r="E46" s="3" t="s">
        <v>328</v>
      </c>
      <c r="F46" s="3">
        <v>9</v>
      </c>
      <c r="G46" s="3" t="s">
        <v>448</v>
      </c>
      <c r="H46" s="3" t="s">
        <v>65</v>
      </c>
      <c r="I46" s="3" t="s">
        <v>493</v>
      </c>
      <c r="J46" s="3">
        <v>124064</v>
      </c>
      <c r="K46" s="3" t="s">
        <v>543</v>
      </c>
      <c r="L46" s="3">
        <v>0</v>
      </c>
      <c r="M46" s="3" t="s">
        <v>623</v>
      </c>
      <c r="N46" s="3" t="s">
        <v>587</v>
      </c>
      <c r="O46" s="3" t="s">
        <v>994</v>
      </c>
      <c r="P46" s="3" t="s">
        <v>1439</v>
      </c>
      <c r="S46" s="3" t="s">
        <v>328</v>
      </c>
      <c r="T46" s="3">
        <v>9</v>
      </c>
      <c r="U46" s="3" t="s">
        <v>328</v>
      </c>
      <c r="V46" s="3">
        <v>0</v>
      </c>
    </row>
    <row r="47" spans="1:22" ht="11.25">
      <c r="A47" s="3" t="s">
        <v>227</v>
      </c>
      <c r="B47" s="3" t="s">
        <v>1189</v>
      </c>
      <c r="C47" s="3" t="s">
        <v>275</v>
      </c>
      <c r="D47" s="3" t="s">
        <v>1217</v>
      </c>
      <c r="E47" s="3" t="s">
        <v>329</v>
      </c>
      <c r="F47" s="3" t="s">
        <v>997</v>
      </c>
      <c r="G47" s="3" t="s">
        <v>995</v>
      </c>
      <c r="H47" s="3">
        <v>2</v>
      </c>
      <c r="I47" s="3" t="s">
        <v>494</v>
      </c>
      <c r="J47" s="3">
        <v>56886</v>
      </c>
      <c r="K47" s="3" t="s">
        <v>544</v>
      </c>
      <c r="L47" s="3">
        <v>0</v>
      </c>
      <c r="M47" s="3" t="s">
        <v>624</v>
      </c>
      <c r="N47" s="3" t="s">
        <v>587</v>
      </c>
      <c r="O47" s="3" t="s">
        <v>853</v>
      </c>
      <c r="P47" s="3">
        <v>112</v>
      </c>
      <c r="S47" s="3" t="s">
        <v>329</v>
      </c>
      <c r="T47" s="3">
        <v>4</v>
      </c>
      <c r="U47" s="3" t="s">
        <v>329</v>
      </c>
      <c r="V47" s="3">
        <v>2</v>
      </c>
    </row>
    <row r="48" spans="1:22" ht="11.25">
      <c r="A48" s="3" t="s">
        <v>228</v>
      </c>
      <c r="B48" s="3" t="s">
        <v>1163</v>
      </c>
      <c r="C48" s="3" t="s">
        <v>276</v>
      </c>
      <c r="D48" s="3" t="s">
        <v>1218</v>
      </c>
      <c r="E48" s="3" t="s">
        <v>330</v>
      </c>
      <c r="F48" s="3">
        <v>4</v>
      </c>
      <c r="G48" s="3" t="s">
        <v>996</v>
      </c>
      <c r="H48" s="3" t="s">
        <v>1095</v>
      </c>
      <c r="I48" s="3" t="s">
        <v>495</v>
      </c>
      <c r="J48" s="3">
        <v>58412</v>
      </c>
      <c r="K48" s="3" t="s">
        <v>545</v>
      </c>
      <c r="L48" s="3">
        <v>0</v>
      </c>
      <c r="M48" s="3" t="s">
        <v>625</v>
      </c>
      <c r="N48" s="3" t="s">
        <v>587</v>
      </c>
      <c r="S48" s="3" t="s">
        <v>330</v>
      </c>
      <c r="T48" s="3">
        <v>6</v>
      </c>
      <c r="U48" s="3" t="s">
        <v>330</v>
      </c>
      <c r="V48" s="3" t="s">
        <v>962</v>
      </c>
    </row>
    <row r="49" spans="1:22" ht="11.25">
      <c r="A49" s="3" t="s">
        <v>229</v>
      </c>
      <c r="B49" s="3">
        <v>1</v>
      </c>
      <c r="C49" s="3" t="s">
        <v>277</v>
      </c>
      <c r="D49" s="3" t="s">
        <v>1219</v>
      </c>
      <c r="E49" s="3" t="s">
        <v>331</v>
      </c>
      <c r="F49" s="3" t="s">
        <v>1258</v>
      </c>
      <c r="G49" s="3" t="s">
        <v>998</v>
      </c>
      <c r="H49" s="3" t="s">
        <v>1311</v>
      </c>
      <c r="I49" s="3" t="s">
        <v>496</v>
      </c>
      <c r="J49" s="3">
        <v>41399</v>
      </c>
      <c r="K49" s="3" t="s">
        <v>546</v>
      </c>
      <c r="L49" s="3">
        <v>0</v>
      </c>
      <c r="M49" s="3" t="s">
        <v>626</v>
      </c>
      <c r="N49" s="3" t="s">
        <v>587</v>
      </c>
      <c r="S49" s="3" t="s">
        <v>331</v>
      </c>
      <c r="T49" s="3" t="s">
        <v>1065</v>
      </c>
      <c r="U49" s="3" t="s">
        <v>331</v>
      </c>
      <c r="V49" s="3" t="s">
        <v>1466</v>
      </c>
    </row>
    <row r="50" spans="1:22" ht="11.25">
      <c r="A50" s="3" t="s">
        <v>853</v>
      </c>
      <c r="B50" s="3">
        <v>112</v>
      </c>
      <c r="C50" s="3" t="s">
        <v>278</v>
      </c>
      <c r="D50" s="3" t="s">
        <v>1197</v>
      </c>
      <c r="E50" s="3" t="s">
        <v>332</v>
      </c>
      <c r="F50" s="3" t="s">
        <v>1058</v>
      </c>
      <c r="G50" s="3" t="s">
        <v>860</v>
      </c>
      <c r="H50" s="3">
        <v>2000</v>
      </c>
      <c r="I50" s="3" t="s">
        <v>497</v>
      </c>
      <c r="J50" s="3">
        <v>164278</v>
      </c>
      <c r="K50" s="3" t="s">
        <v>547</v>
      </c>
      <c r="L50" s="3">
        <v>0</v>
      </c>
      <c r="M50" s="3" t="s">
        <v>627</v>
      </c>
      <c r="N50" s="3" t="s">
        <v>587</v>
      </c>
      <c r="S50" s="3" t="s">
        <v>332</v>
      </c>
      <c r="T50" s="3" t="s">
        <v>1065</v>
      </c>
      <c r="U50" s="3" t="s">
        <v>332</v>
      </c>
      <c r="V50" s="3" t="s">
        <v>1064</v>
      </c>
    </row>
    <row r="51" spans="3:22" ht="11.25">
      <c r="C51" s="3" t="s">
        <v>279</v>
      </c>
      <c r="D51" s="3" t="s">
        <v>1220</v>
      </c>
      <c r="E51" s="3" t="s">
        <v>1000</v>
      </c>
      <c r="F51" s="3" t="s">
        <v>101</v>
      </c>
      <c r="G51" s="3" t="s">
        <v>861</v>
      </c>
      <c r="H51" s="3">
        <v>1560</v>
      </c>
      <c r="I51" s="3" t="s">
        <v>498</v>
      </c>
      <c r="J51" s="3">
        <v>883</v>
      </c>
      <c r="K51" s="3" t="s">
        <v>548</v>
      </c>
      <c r="L51" s="3">
        <v>0</v>
      </c>
      <c r="M51" s="3" t="s">
        <v>628</v>
      </c>
      <c r="N51" s="3" t="s">
        <v>587</v>
      </c>
      <c r="S51" s="3" t="s">
        <v>1000</v>
      </c>
      <c r="T51" s="3" t="s">
        <v>21</v>
      </c>
      <c r="U51" s="3" t="s">
        <v>1000</v>
      </c>
      <c r="V51" s="3" t="s">
        <v>47</v>
      </c>
    </row>
    <row r="52" spans="3:22" ht="11.25">
      <c r="C52" s="3" t="s">
        <v>280</v>
      </c>
      <c r="D52" s="3" t="s">
        <v>1221</v>
      </c>
      <c r="E52" s="3" t="s">
        <v>333</v>
      </c>
      <c r="F52" s="3" t="s">
        <v>1084</v>
      </c>
      <c r="G52" s="3" t="s">
        <v>862</v>
      </c>
      <c r="H52" s="3">
        <v>2050</v>
      </c>
      <c r="I52" s="3" t="s">
        <v>853</v>
      </c>
      <c r="J52" s="3">
        <v>112</v>
      </c>
      <c r="K52" s="3" t="s">
        <v>549</v>
      </c>
      <c r="L52" s="3">
        <v>0</v>
      </c>
      <c r="M52" s="3" t="s">
        <v>629</v>
      </c>
      <c r="N52" s="3" t="s">
        <v>587</v>
      </c>
      <c r="S52" s="3" t="s">
        <v>333</v>
      </c>
      <c r="T52" s="3" t="s">
        <v>1469</v>
      </c>
      <c r="U52" s="3" t="s">
        <v>333</v>
      </c>
      <c r="V52" s="3" t="s">
        <v>101</v>
      </c>
    </row>
    <row r="53" spans="3:22" ht="11.25">
      <c r="C53" s="3" t="s">
        <v>281</v>
      </c>
      <c r="D53" s="3" t="s">
        <v>1222</v>
      </c>
      <c r="E53" s="3" t="s">
        <v>334</v>
      </c>
      <c r="F53" s="3" t="s">
        <v>953</v>
      </c>
      <c r="G53" s="3" t="s">
        <v>863</v>
      </c>
      <c r="H53" s="3">
        <v>2290</v>
      </c>
      <c r="K53" s="3" t="s">
        <v>550</v>
      </c>
      <c r="L53" s="3">
        <v>0</v>
      </c>
      <c r="M53" s="3" t="s">
        <v>630</v>
      </c>
      <c r="N53" s="3" t="s">
        <v>587</v>
      </c>
      <c r="S53" s="3" t="s">
        <v>334</v>
      </c>
      <c r="T53" s="3" t="s">
        <v>957</v>
      </c>
      <c r="U53" s="3" t="s">
        <v>334</v>
      </c>
      <c r="V53" s="3" t="s">
        <v>1105</v>
      </c>
    </row>
    <row r="54" spans="3:22" ht="11.25">
      <c r="C54" s="3" t="s">
        <v>282</v>
      </c>
      <c r="D54" s="3" t="s">
        <v>1223</v>
      </c>
      <c r="E54" s="3" t="s">
        <v>335</v>
      </c>
      <c r="F54" s="3" t="s">
        <v>8</v>
      </c>
      <c r="G54" s="3" t="s">
        <v>864</v>
      </c>
      <c r="H54" s="3">
        <v>2190</v>
      </c>
      <c r="K54" s="3" t="s">
        <v>551</v>
      </c>
      <c r="L54" s="3">
        <v>0</v>
      </c>
      <c r="M54" s="3" t="s">
        <v>631</v>
      </c>
      <c r="N54" s="3" t="s">
        <v>587</v>
      </c>
      <c r="S54" s="3" t="s">
        <v>335</v>
      </c>
      <c r="T54" s="3" t="s">
        <v>1030</v>
      </c>
      <c r="U54" s="3" t="s">
        <v>335</v>
      </c>
      <c r="V54" s="3" t="s">
        <v>11</v>
      </c>
    </row>
    <row r="55" spans="3:22" ht="11.25">
      <c r="C55" s="3" t="s">
        <v>283</v>
      </c>
      <c r="D55" s="3" t="s">
        <v>1224</v>
      </c>
      <c r="E55" s="3" t="s">
        <v>1001</v>
      </c>
      <c r="F55" s="3" t="s">
        <v>1064</v>
      </c>
      <c r="G55" s="3" t="s">
        <v>865</v>
      </c>
      <c r="H55" s="3">
        <v>1760</v>
      </c>
      <c r="K55" s="3" t="s">
        <v>552</v>
      </c>
      <c r="L55" s="3">
        <v>0</v>
      </c>
      <c r="M55" s="3" t="s">
        <v>632</v>
      </c>
      <c r="N55" s="3" t="s">
        <v>587</v>
      </c>
      <c r="S55" s="3" t="s">
        <v>1001</v>
      </c>
      <c r="T55" s="3" t="s">
        <v>951</v>
      </c>
      <c r="U55" s="3" t="s">
        <v>1001</v>
      </c>
      <c r="V55" s="3" t="s">
        <v>1089</v>
      </c>
    </row>
    <row r="56" spans="3:22" ht="11.25">
      <c r="C56" s="3" t="s">
        <v>284</v>
      </c>
      <c r="D56" s="3" t="s">
        <v>1225</v>
      </c>
      <c r="E56" s="3" t="s">
        <v>1002</v>
      </c>
      <c r="F56" s="3">
        <v>9</v>
      </c>
      <c r="G56" s="3" t="s">
        <v>866</v>
      </c>
      <c r="H56" s="3">
        <v>4190</v>
      </c>
      <c r="K56" s="3" t="s">
        <v>553</v>
      </c>
      <c r="L56" s="3">
        <v>0</v>
      </c>
      <c r="M56" s="3" t="s">
        <v>633</v>
      </c>
      <c r="N56" s="3" t="s">
        <v>587</v>
      </c>
      <c r="S56" s="3" t="s">
        <v>1002</v>
      </c>
      <c r="T56" s="3" t="s">
        <v>938</v>
      </c>
      <c r="U56" s="3" t="s">
        <v>1002</v>
      </c>
      <c r="V56" s="3" t="s">
        <v>8</v>
      </c>
    </row>
    <row r="57" spans="3:22" ht="11.25">
      <c r="C57" s="3" t="s">
        <v>285</v>
      </c>
      <c r="D57" s="3" t="s">
        <v>1226</v>
      </c>
      <c r="E57" s="3" t="s">
        <v>1003</v>
      </c>
      <c r="F57" s="3" t="s">
        <v>1013</v>
      </c>
      <c r="G57" s="3" t="s">
        <v>867</v>
      </c>
      <c r="H57" s="3">
        <v>2390</v>
      </c>
      <c r="K57" s="3" t="s">
        <v>554</v>
      </c>
      <c r="L57" s="3">
        <v>0</v>
      </c>
      <c r="M57" s="3" t="s">
        <v>634</v>
      </c>
      <c r="N57" s="3" t="s">
        <v>587</v>
      </c>
      <c r="S57" s="3" t="s">
        <v>1003</v>
      </c>
      <c r="T57" s="3" t="s">
        <v>2</v>
      </c>
      <c r="U57" s="3" t="s">
        <v>1003</v>
      </c>
      <c r="V57" s="3" t="s">
        <v>1104</v>
      </c>
    </row>
    <row r="58" spans="3:22" ht="11.25">
      <c r="C58" s="3" t="s">
        <v>286</v>
      </c>
      <c r="D58" s="3" t="s">
        <v>1227</v>
      </c>
      <c r="E58" s="3" t="s">
        <v>336</v>
      </c>
      <c r="F58" s="3" t="s">
        <v>1259</v>
      </c>
      <c r="G58" s="3" t="s">
        <v>868</v>
      </c>
      <c r="H58" s="3">
        <v>1490</v>
      </c>
      <c r="K58" s="3" t="s">
        <v>555</v>
      </c>
      <c r="L58" s="3">
        <v>0</v>
      </c>
      <c r="M58" s="3" t="s">
        <v>635</v>
      </c>
      <c r="N58" s="3" t="s">
        <v>587</v>
      </c>
      <c r="S58" s="3" t="s">
        <v>336</v>
      </c>
      <c r="T58" s="3" t="s">
        <v>1470</v>
      </c>
      <c r="U58" s="3" t="s">
        <v>336</v>
      </c>
      <c r="V58" s="3" t="s">
        <v>1538</v>
      </c>
    </row>
    <row r="59" spans="3:22" ht="11.25">
      <c r="C59" s="3" t="s">
        <v>287</v>
      </c>
      <c r="D59" s="3" t="s">
        <v>1228</v>
      </c>
      <c r="E59" s="3" t="s">
        <v>337</v>
      </c>
      <c r="F59" s="3" t="s">
        <v>1260</v>
      </c>
      <c r="G59" s="3" t="s">
        <v>869</v>
      </c>
      <c r="H59" s="3">
        <v>1720</v>
      </c>
      <c r="K59" s="3" t="s">
        <v>556</v>
      </c>
      <c r="L59" s="3">
        <v>0</v>
      </c>
      <c r="M59" s="3" t="s">
        <v>636</v>
      </c>
      <c r="N59" s="3" t="s">
        <v>587</v>
      </c>
      <c r="S59" s="3" t="s">
        <v>337</v>
      </c>
      <c r="T59" s="3" t="s">
        <v>1471</v>
      </c>
      <c r="U59" s="3" t="s">
        <v>337</v>
      </c>
      <c r="V59" s="3" t="s">
        <v>1539</v>
      </c>
    </row>
    <row r="60" spans="3:22" ht="11.25">
      <c r="C60" s="3" t="s">
        <v>288</v>
      </c>
      <c r="D60" s="3" t="s">
        <v>1229</v>
      </c>
      <c r="E60" s="3" t="s">
        <v>338</v>
      </c>
      <c r="F60" s="3" t="s">
        <v>1261</v>
      </c>
      <c r="G60" s="3" t="s">
        <v>1004</v>
      </c>
      <c r="H60" s="3">
        <v>1590</v>
      </c>
      <c r="K60" s="3" t="s">
        <v>557</v>
      </c>
      <c r="L60" s="3">
        <v>0</v>
      </c>
      <c r="M60" s="3" t="s">
        <v>637</v>
      </c>
      <c r="N60" s="3" t="s">
        <v>587</v>
      </c>
      <c r="S60" s="3" t="s">
        <v>338</v>
      </c>
      <c r="T60" s="3" t="s">
        <v>1472</v>
      </c>
      <c r="U60" s="3" t="s">
        <v>338</v>
      </c>
      <c r="V60" s="3" t="s">
        <v>1540</v>
      </c>
    </row>
    <row r="61" spans="3:22" ht="11.25">
      <c r="C61" s="3" t="s">
        <v>289</v>
      </c>
      <c r="D61" s="3" t="s">
        <v>1230</v>
      </c>
      <c r="E61" s="3" t="s">
        <v>339</v>
      </c>
      <c r="F61" s="3" t="s">
        <v>1262</v>
      </c>
      <c r="G61" s="3" t="s">
        <v>870</v>
      </c>
      <c r="H61" s="3">
        <v>1780</v>
      </c>
      <c r="K61" s="3" t="s">
        <v>558</v>
      </c>
      <c r="L61" s="3">
        <v>0</v>
      </c>
      <c r="M61" s="3" t="s">
        <v>638</v>
      </c>
      <c r="N61" s="3" t="s">
        <v>587</v>
      </c>
      <c r="S61" s="3" t="s">
        <v>339</v>
      </c>
      <c r="T61" s="3" t="s">
        <v>1473</v>
      </c>
      <c r="U61" s="3" t="s">
        <v>339</v>
      </c>
      <c r="V61" s="3" t="s">
        <v>1541</v>
      </c>
    </row>
    <row r="62" spans="3:22" ht="11.25">
      <c r="C62" s="3" t="s">
        <v>290</v>
      </c>
      <c r="D62" s="3" t="s">
        <v>1231</v>
      </c>
      <c r="E62" s="3" t="s">
        <v>340</v>
      </c>
      <c r="F62" s="3" t="s">
        <v>1263</v>
      </c>
      <c r="G62" s="3" t="s">
        <v>871</v>
      </c>
      <c r="H62" s="3">
        <v>2010</v>
      </c>
      <c r="K62" s="3" t="s">
        <v>559</v>
      </c>
      <c r="L62" s="3">
        <v>0</v>
      </c>
      <c r="M62" s="3" t="s">
        <v>639</v>
      </c>
      <c r="N62" s="3" t="s">
        <v>587</v>
      </c>
      <c r="S62" s="3" t="s">
        <v>340</v>
      </c>
      <c r="T62" s="3" t="s">
        <v>1474</v>
      </c>
      <c r="U62" s="3" t="s">
        <v>340</v>
      </c>
      <c r="V62" s="3" t="s">
        <v>1542</v>
      </c>
    </row>
    <row r="63" spans="3:22" ht="11.25">
      <c r="C63" s="3" t="s">
        <v>291</v>
      </c>
      <c r="D63" s="3" t="s">
        <v>1232</v>
      </c>
      <c r="E63" s="3" t="s">
        <v>341</v>
      </c>
      <c r="F63" s="3" t="s">
        <v>1264</v>
      </c>
      <c r="G63" s="3" t="s">
        <v>872</v>
      </c>
      <c r="H63" s="3">
        <v>2070</v>
      </c>
      <c r="K63" s="3" t="s">
        <v>560</v>
      </c>
      <c r="L63" s="3">
        <v>0</v>
      </c>
      <c r="M63" s="3" t="s">
        <v>640</v>
      </c>
      <c r="N63" s="3" t="s">
        <v>587</v>
      </c>
      <c r="S63" s="3" t="s">
        <v>341</v>
      </c>
      <c r="T63" s="3">
        <v>0</v>
      </c>
      <c r="U63" s="3" t="s">
        <v>341</v>
      </c>
      <c r="V63" s="3">
        <v>100</v>
      </c>
    </row>
    <row r="64" spans="3:22" ht="11.25">
      <c r="C64" s="3" t="s">
        <v>853</v>
      </c>
      <c r="D64" s="3">
        <v>112</v>
      </c>
      <c r="E64" s="3" t="s">
        <v>342</v>
      </c>
      <c r="F64" s="3" t="s">
        <v>1265</v>
      </c>
      <c r="G64" s="3" t="s">
        <v>1005</v>
      </c>
      <c r="H64" s="3">
        <v>2180</v>
      </c>
      <c r="K64" s="3" t="s">
        <v>561</v>
      </c>
      <c r="L64" s="3">
        <v>0</v>
      </c>
      <c r="M64" s="3" t="s">
        <v>641</v>
      </c>
      <c r="N64" s="3" t="s">
        <v>587</v>
      </c>
      <c r="S64" s="3" t="s">
        <v>342</v>
      </c>
      <c r="T64" s="3">
        <v>100</v>
      </c>
      <c r="U64" s="3" t="s">
        <v>342</v>
      </c>
      <c r="V64" s="3">
        <v>0</v>
      </c>
    </row>
    <row r="65" spans="5:22" ht="11.25">
      <c r="E65" s="3" t="s">
        <v>343</v>
      </c>
      <c r="F65" s="3" t="s">
        <v>1266</v>
      </c>
      <c r="G65" s="3" t="s">
        <v>1006</v>
      </c>
      <c r="H65" s="3">
        <v>2350</v>
      </c>
      <c r="K65" s="3" t="s">
        <v>562</v>
      </c>
      <c r="L65" s="3">
        <v>0</v>
      </c>
      <c r="M65" s="3" t="s">
        <v>642</v>
      </c>
      <c r="N65" s="3" t="s">
        <v>587</v>
      </c>
      <c r="S65" s="3" t="s">
        <v>343</v>
      </c>
      <c r="T65" s="3" t="s">
        <v>1475</v>
      </c>
      <c r="U65" s="3" t="s">
        <v>343</v>
      </c>
      <c r="V65" s="3" t="s">
        <v>1543</v>
      </c>
    </row>
    <row r="66" spans="5:22" ht="11.25">
      <c r="E66" s="3" t="s">
        <v>344</v>
      </c>
      <c r="F66" s="3" t="s">
        <v>1267</v>
      </c>
      <c r="G66" s="3" t="s">
        <v>1007</v>
      </c>
      <c r="H66" s="3">
        <v>2380</v>
      </c>
      <c r="K66" s="3" t="s">
        <v>563</v>
      </c>
      <c r="L66" s="3">
        <v>0</v>
      </c>
      <c r="M66" s="3" t="s">
        <v>643</v>
      </c>
      <c r="N66" s="3" t="s">
        <v>587</v>
      </c>
      <c r="S66" s="3" t="s">
        <v>344</v>
      </c>
      <c r="T66" s="3" t="s">
        <v>1476</v>
      </c>
      <c r="U66" s="3" t="s">
        <v>344</v>
      </c>
      <c r="V66" s="3" t="s">
        <v>1084</v>
      </c>
    </row>
    <row r="67" spans="5:22" ht="11.25">
      <c r="E67" s="3" t="s">
        <v>345</v>
      </c>
      <c r="F67" s="3" t="s">
        <v>1268</v>
      </c>
      <c r="G67" s="3" t="s">
        <v>873</v>
      </c>
      <c r="H67" s="3">
        <v>9</v>
      </c>
      <c r="K67" s="3" t="s">
        <v>564</v>
      </c>
      <c r="L67" s="3">
        <v>0</v>
      </c>
      <c r="M67" s="3" t="s">
        <v>644</v>
      </c>
      <c r="N67" s="3" t="s">
        <v>587</v>
      </c>
      <c r="S67" s="3" t="s">
        <v>345</v>
      </c>
      <c r="T67" s="3" t="s">
        <v>1477</v>
      </c>
      <c r="U67" s="3" t="s">
        <v>345</v>
      </c>
      <c r="V67" s="3" t="s">
        <v>1544</v>
      </c>
    </row>
    <row r="68" spans="5:22" ht="11.25">
      <c r="E68" s="3" t="s">
        <v>346</v>
      </c>
      <c r="F68" s="3" t="s">
        <v>1269</v>
      </c>
      <c r="G68" s="3" t="s">
        <v>874</v>
      </c>
      <c r="H68" s="3" t="s">
        <v>1087</v>
      </c>
      <c r="K68" s="3" t="s">
        <v>565</v>
      </c>
      <c r="L68" s="3">
        <v>0</v>
      </c>
      <c r="M68" s="3" t="s">
        <v>645</v>
      </c>
      <c r="N68" s="3" t="s">
        <v>587</v>
      </c>
      <c r="S68" s="3" t="s">
        <v>346</v>
      </c>
      <c r="T68" s="3" t="s">
        <v>1478</v>
      </c>
      <c r="U68" s="3" t="s">
        <v>346</v>
      </c>
      <c r="V68" s="3" t="s">
        <v>1545</v>
      </c>
    </row>
    <row r="69" spans="5:22" ht="11.25">
      <c r="E69" s="3" t="s">
        <v>1008</v>
      </c>
      <c r="F69" s="3" t="s">
        <v>1270</v>
      </c>
      <c r="G69" s="3" t="s">
        <v>875</v>
      </c>
      <c r="H69" s="3" t="s">
        <v>100</v>
      </c>
      <c r="K69" s="3" t="s">
        <v>566</v>
      </c>
      <c r="L69" s="3">
        <v>0</v>
      </c>
      <c r="M69" s="3" t="s">
        <v>646</v>
      </c>
      <c r="N69" s="3" t="s">
        <v>587</v>
      </c>
      <c r="S69" s="3" t="s">
        <v>1008</v>
      </c>
      <c r="T69" s="3" t="s">
        <v>1479</v>
      </c>
      <c r="U69" s="3" t="s">
        <v>1008</v>
      </c>
      <c r="V69" s="3" t="s">
        <v>1546</v>
      </c>
    </row>
    <row r="70" spans="5:22" ht="11.25">
      <c r="E70" s="3" t="s">
        <v>347</v>
      </c>
      <c r="F70" s="3" t="s">
        <v>1271</v>
      </c>
      <c r="G70" s="3" t="s">
        <v>876</v>
      </c>
      <c r="H70" s="3" t="s">
        <v>17</v>
      </c>
      <c r="K70" s="3" t="s">
        <v>567</v>
      </c>
      <c r="L70" s="3">
        <v>0</v>
      </c>
      <c r="M70" s="3" t="s">
        <v>647</v>
      </c>
      <c r="N70" s="3" t="s">
        <v>587</v>
      </c>
      <c r="S70" s="3" t="s">
        <v>347</v>
      </c>
      <c r="T70" s="3" t="s">
        <v>1480</v>
      </c>
      <c r="U70" s="3" t="s">
        <v>347</v>
      </c>
      <c r="V70" s="3" t="s">
        <v>1547</v>
      </c>
    </row>
    <row r="71" spans="5:22" ht="11.25">
      <c r="E71" s="3" t="s">
        <v>348</v>
      </c>
      <c r="F71" s="3" t="s">
        <v>1272</v>
      </c>
      <c r="G71" s="3" t="s">
        <v>877</v>
      </c>
      <c r="H71" s="3" t="s">
        <v>953</v>
      </c>
      <c r="K71" s="3" t="s">
        <v>568</v>
      </c>
      <c r="L71" s="3">
        <v>0</v>
      </c>
      <c r="M71" s="3" t="s">
        <v>648</v>
      </c>
      <c r="N71" s="3" t="s">
        <v>587</v>
      </c>
      <c r="S71" s="3" t="s">
        <v>348</v>
      </c>
      <c r="T71" s="3" t="s">
        <v>1481</v>
      </c>
      <c r="U71" s="3" t="s">
        <v>348</v>
      </c>
      <c r="V71" s="3" t="s">
        <v>1548</v>
      </c>
    </row>
    <row r="72" spans="5:22" ht="11.25">
      <c r="E72" s="3" t="s">
        <v>349</v>
      </c>
      <c r="F72" s="3" t="s">
        <v>1273</v>
      </c>
      <c r="G72" s="3" t="s">
        <v>878</v>
      </c>
      <c r="H72" s="3" t="s">
        <v>46</v>
      </c>
      <c r="K72" s="3" t="s">
        <v>569</v>
      </c>
      <c r="L72" s="3">
        <v>0</v>
      </c>
      <c r="M72" s="3" t="s">
        <v>649</v>
      </c>
      <c r="N72" s="3" t="s">
        <v>587</v>
      </c>
      <c r="S72" s="3" t="s">
        <v>349</v>
      </c>
      <c r="T72" s="3" t="s">
        <v>1482</v>
      </c>
      <c r="U72" s="3" t="s">
        <v>349</v>
      </c>
      <c r="V72" s="3" t="s">
        <v>1549</v>
      </c>
    </row>
    <row r="73" spans="5:22" ht="11.25">
      <c r="E73" s="3" t="s">
        <v>1009</v>
      </c>
      <c r="F73" s="3" t="s">
        <v>1274</v>
      </c>
      <c r="G73" s="3" t="s">
        <v>879</v>
      </c>
      <c r="H73" s="3">
        <v>7</v>
      </c>
      <c r="K73" s="3" t="s">
        <v>570</v>
      </c>
      <c r="L73" s="3">
        <v>0</v>
      </c>
      <c r="M73" s="3" t="s">
        <v>650</v>
      </c>
      <c r="N73" s="3" t="s">
        <v>587</v>
      </c>
      <c r="S73" s="3" t="s">
        <v>1009</v>
      </c>
      <c r="T73" s="3" t="s">
        <v>1483</v>
      </c>
      <c r="U73" s="3" t="s">
        <v>1009</v>
      </c>
      <c r="V73" s="3" t="s">
        <v>1550</v>
      </c>
    </row>
    <row r="74" spans="5:22" ht="11.25">
      <c r="E74" s="3" t="s">
        <v>1010</v>
      </c>
      <c r="F74" s="3" t="s">
        <v>1064</v>
      </c>
      <c r="G74" s="3" t="s">
        <v>880</v>
      </c>
      <c r="H74" s="3" t="s">
        <v>999</v>
      </c>
      <c r="K74" s="3" t="s">
        <v>571</v>
      </c>
      <c r="L74" s="3">
        <v>0</v>
      </c>
      <c r="M74" s="3" t="s">
        <v>651</v>
      </c>
      <c r="N74" s="3" t="s">
        <v>587</v>
      </c>
      <c r="S74" s="3" t="s">
        <v>1010</v>
      </c>
      <c r="T74" s="3" t="s">
        <v>1484</v>
      </c>
      <c r="U74" s="3" t="s">
        <v>1010</v>
      </c>
      <c r="V74" s="3" t="s">
        <v>1551</v>
      </c>
    </row>
    <row r="75" spans="5:22" ht="11.25">
      <c r="E75" s="3" t="s">
        <v>1011</v>
      </c>
      <c r="F75" s="3" t="s">
        <v>1275</v>
      </c>
      <c r="G75" s="3" t="s">
        <v>881</v>
      </c>
      <c r="H75" s="3" t="s">
        <v>1313</v>
      </c>
      <c r="K75" s="3" t="s">
        <v>572</v>
      </c>
      <c r="L75" s="3">
        <v>0</v>
      </c>
      <c r="M75" s="3" t="s">
        <v>652</v>
      </c>
      <c r="N75" s="3" t="s">
        <v>587</v>
      </c>
      <c r="S75" s="3" t="s">
        <v>1011</v>
      </c>
      <c r="T75" s="3" t="s">
        <v>1485</v>
      </c>
      <c r="U75" s="3" t="s">
        <v>1011</v>
      </c>
      <c r="V75" s="3" t="s">
        <v>1552</v>
      </c>
    </row>
    <row r="76" spans="5:22" ht="11.25">
      <c r="E76" s="3" t="s">
        <v>350</v>
      </c>
      <c r="F76" s="3" t="s">
        <v>1276</v>
      </c>
      <c r="G76" s="3" t="s">
        <v>882</v>
      </c>
      <c r="H76" s="3" t="s">
        <v>961</v>
      </c>
      <c r="K76" s="3" t="s">
        <v>573</v>
      </c>
      <c r="L76" s="3">
        <v>0</v>
      </c>
      <c r="M76" s="3" t="s">
        <v>653</v>
      </c>
      <c r="N76" s="3" t="s">
        <v>587</v>
      </c>
      <c r="S76" s="3" t="s">
        <v>350</v>
      </c>
      <c r="T76" s="3" t="s">
        <v>1486</v>
      </c>
      <c r="U76" s="3" t="s">
        <v>350</v>
      </c>
      <c r="V76" s="3" t="s">
        <v>1058</v>
      </c>
    </row>
    <row r="77" spans="5:22" ht="11.25">
      <c r="E77" s="3" t="s">
        <v>351</v>
      </c>
      <c r="F77" s="3" t="s">
        <v>1277</v>
      </c>
      <c r="G77" s="3" t="s">
        <v>883</v>
      </c>
      <c r="H77" s="3" t="s">
        <v>1311</v>
      </c>
      <c r="K77" s="3" t="s">
        <v>574</v>
      </c>
      <c r="L77" s="3">
        <v>0</v>
      </c>
      <c r="M77" s="3" t="s">
        <v>654</v>
      </c>
      <c r="N77" s="3" t="s">
        <v>587</v>
      </c>
      <c r="S77" s="3" t="s">
        <v>351</v>
      </c>
      <c r="T77" s="3" t="s">
        <v>1487</v>
      </c>
      <c r="U77" s="3" t="s">
        <v>351</v>
      </c>
      <c r="V77" s="3" t="s">
        <v>1022</v>
      </c>
    </row>
    <row r="78" spans="5:22" ht="11.25">
      <c r="E78" s="3" t="s">
        <v>352</v>
      </c>
      <c r="F78" s="3" t="s">
        <v>1278</v>
      </c>
      <c r="G78" s="3" t="s">
        <v>884</v>
      </c>
      <c r="H78" s="3" t="s">
        <v>1314</v>
      </c>
      <c r="K78" s="3" t="s">
        <v>575</v>
      </c>
      <c r="L78" s="3">
        <v>0</v>
      </c>
      <c r="M78" s="3" t="s">
        <v>655</v>
      </c>
      <c r="N78" s="3" t="s">
        <v>587</v>
      </c>
      <c r="S78" s="3" t="s">
        <v>352</v>
      </c>
      <c r="T78" s="3" t="s">
        <v>1488</v>
      </c>
      <c r="U78" s="3" t="s">
        <v>352</v>
      </c>
      <c r="V78" s="3">
        <v>13</v>
      </c>
    </row>
    <row r="79" spans="5:22" ht="11.25">
      <c r="E79" s="3" t="s">
        <v>353</v>
      </c>
      <c r="F79" s="3" t="s">
        <v>938</v>
      </c>
      <c r="G79" s="3" t="s">
        <v>885</v>
      </c>
      <c r="H79" s="3" t="s">
        <v>1315</v>
      </c>
      <c r="K79" s="3" t="s">
        <v>576</v>
      </c>
      <c r="L79" s="3">
        <v>0</v>
      </c>
      <c r="M79" s="3" t="s">
        <v>656</v>
      </c>
      <c r="N79" s="3" t="s">
        <v>587</v>
      </c>
      <c r="S79" s="3" t="s">
        <v>353</v>
      </c>
      <c r="T79" s="3">
        <v>0</v>
      </c>
      <c r="U79" s="3" t="s">
        <v>353</v>
      </c>
      <c r="V79" s="3" t="s">
        <v>938</v>
      </c>
    </row>
    <row r="80" spans="5:22" ht="11.25">
      <c r="E80" s="3" t="s">
        <v>354</v>
      </c>
      <c r="F80" s="3" t="s">
        <v>1279</v>
      </c>
      <c r="G80" s="3" t="s">
        <v>886</v>
      </c>
      <c r="H80" s="3" t="s">
        <v>856</v>
      </c>
      <c r="K80" s="3" t="s">
        <v>577</v>
      </c>
      <c r="L80" s="3">
        <v>0</v>
      </c>
      <c r="M80" s="3" t="s">
        <v>657</v>
      </c>
      <c r="N80" s="3" t="s">
        <v>587</v>
      </c>
      <c r="S80" s="3" t="s">
        <v>354</v>
      </c>
      <c r="T80" s="3" t="s">
        <v>1279</v>
      </c>
      <c r="U80" s="3" t="s">
        <v>354</v>
      </c>
      <c r="V80" s="3">
        <v>0</v>
      </c>
    </row>
    <row r="81" spans="5:22" ht="11.25">
      <c r="E81" s="3" t="s">
        <v>355</v>
      </c>
      <c r="F81" s="3" t="s">
        <v>956</v>
      </c>
      <c r="G81" s="3" t="s">
        <v>887</v>
      </c>
      <c r="H81" s="3" t="s">
        <v>904</v>
      </c>
      <c r="K81" s="3" t="s">
        <v>853</v>
      </c>
      <c r="L81" s="3">
        <v>112</v>
      </c>
      <c r="M81" s="3" t="s">
        <v>658</v>
      </c>
      <c r="N81" s="3" t="s">
        <v>1356</v>
      </c>
      <c r="S81" s="3" t="s">
        <v>355</v>
      </c>
      <c r="T81" s="3" t="s">
        <v>49</v>
      </c>
      <c r="U81" s="3" t="s">
        <v>355</v>
      </c>
      <c r="V81" s="3" t="s">
        <v>951</v>
      </c>
    </row>
    <row r="82" spans="5:22" ht="11.25">
      <c r="E82" s="3" t="s">
        <v>356</v>
      </c>
      <c r="F82" s="3" t="s">
        <v>1061</v>
      </c>
      <c r="G82" s="3" t="s">
        <v>888</v>
      </c>
      <c r="H82" s="3" t="s">
        <v>51</v>
      </c>
      <c r="M82" s="3" t="s">
        <v>659</v>
      </c>
      <c r="N82" s="3" t="s">
        <v>1357</v>
      </c>
      <c r="S82" s="3" t="s">
        <v>356</v>
      </c>
      <c r="T82" s="3" t="s">
        <v>1065</v>
      </c>
      <c r="U82" s="3" t="s">
        <v>356</v>
      </c>
      <c r="V82" s="3" t="s">
        <v>1054</v>
      </c>
    </row>
    <row r="83" spans="5:22" ht="11.25">
      <c r="E83" s="3" t="s">
        <v>357</v>
      </c>
      <c r="F83" s="3" t="s">
        <v>1039</v>
      </c>
      <c r="G83" s="3" t="s">
        <v>889</v>
      </c>
      <c r="H83" s="3" t="s">
        <v>1258</v>
      </c>
      <c r="M83" s="3" t="s">
        <v>660</v>
      </c>
      <c r="N83" s="3" t="s">
        <v>1358</v>
      </c>
      <c r="S83" s="3" t="s">
        <v>357</v>
      </c>
      <c r="T83" s="3" t="s">
        <v>1489</v>
      </c>
      <c r="U83" s="3" t="s">
        <v>357</v>
      </c>
      <c r="V83" s="3" t="s">
        <v>1463</v>
      </c>
    </row>
    <row r="84" spans="5:22" ht="11.25">
      <c r="E84" s="3" t="s">
        <v>358</v>
      </c>
      <c r="F84" s="3" t="s">
        <v>1280</v>
      </c>
      <c r="G84" s="3" t="s">
        <v>890</v>
      </c>
      <c r="H84" s="3" t="s">
        <v>1311</v>
      </c>
      <c r="M84" s="3" t="s">
        <v>661</v>
      </c>
      <c r="N84" s="3" t="s">
        <v>1163</v>
      </c>
      <c r="S84" s="3" t="s">
        <v>358</v>
      </c>
      <c r="T84" s="3" t="s">
        <v>1490</v>
      </c>
      <c r="U84" s="3" t="s">
        <v>358</v>
      </c>
      <c r="V84" s="3" t="s">
        <v>1028</v>
      </c>
    </row>
    <row r="85" spans="5:22" ht="11.25">
      <c r="E85" s="3" t="s">
        <v>1014</v>
      </c>
      <c r="F85" s="3" t="s">
        <v>1281</v>
      </c>
      <c r="G85" s="3" t="s">
        <v>891</v>
      </c>
      <c r="H85" s="3" t="s">
        <v>1095</v>
      </c>
      <c r="M85" s="3" t="s">
        <v>662</v>
      </c>
      <c r="N85" s="3" t="s">
        <v>1359</v>
      </c>
      <c r="S85" s="3" t="s">
        <v>1014</v>
      </c>
      <c r="T85" s="3" t="s">
        <v>1044</v>
      </c>
      <c r="U85" s="3" t="s">
        <v>1014</v>
      </c>
      <c r="V85" s="3" t="s">
        <v>1553</v>
      </c>
    </row>
    <row r="86" spans="5:22" ht="11.25">
      <c r="E86" s="3" t="s">
        <v>359</v>
      </c>
      <c r="F86" s="3" t="s">
        <v>1088</v>
      </c>
      <c r="G86" s="3" t="s">
        <v>892</v>
      </c>
      <c r="H86" s="3" t="s">
        <v>3</v>
      </c>
      <c r="M86" s="3" t="s">
        <v>663</v>
      </c>
      <c r="N86" s="3" t="s">
        <v>1360</v>
      </c>
      <c r="S86" s="3" t="s">
        <v>359</v>
      </c>
      <c r="T86" s="3" t="s">
        <v>1097</v>
      </c>
      <c r="U86" s="3" t="s">
        <v>359</v>
      </c>
      <c r="V86" s="3" t="s">
        <v>956</v>
      </c>
    </row>
    <row r="87" spans="5:22" ht="11.25">
      <c r="E87" s="3" t="s">
        <v>360</v>
      </c>
      <c r="F87" s="3" t="s">
        <v>1084</v>
      </c>
      <c r="G87" s="3" t="s">
        <v>893</v>
      </c>
      <c r="H87" s="3" t="s">
        <v>904</v>
      </c>
      <c r="M87" s="3" t="s">
        <v>664</v>
      </c>
      <c r="N87" s="3" t="s">
        <v>1361</v>
      </c>
      <c r="S87" s="3" t="s">
        <v>360</v>
      </c>
      <c r="T87" s="3" t="s">
        <v>1491</v>
      </c>
      <c r="U87" s="3" t="s">
        <v>360</v>
      </c>
      <c r="V87" s="3" t="s">
        <v>1086</v>
      </c>
    </row>
    <row r="88" spans="5:22" ht="11.25">
      <c r="E88" s="3" t="s">
        <v>361</v>
      </c>
      <c r="F88" s="3" t="s">
        <v>1086</v>
      </c>
      <c r="G88" s="3" t="s">
        <v>1016</v>
      </c>
      <c r="H88" s="3" t="s">
        <v>1046</v>
      </c>
      <c r="M88" s="3" t="s">
        <v>665</v>
      </c>
      <c r="N88" s="3" t="s">
        <v>1362</v>
      </c>
      <c r="S88" s="3" t="s">
        <v>361</v>
      </c>
      <c r="T88" s="3" t="s">
        <v>1065</v>
      </c>
      <c r="U88" s="3" t="s">
        <v>361</v>
      </c>
      <c r="V88" s="3" t="s">
        <v>1103</v>
      </c>
    </row>
    <row r="89" spans="5:22" ht="11.25">
      <c r="E89" s="3" t="s">
        <v>1017</v>
      </c>
      <c r="F89" s="3" t="s">
        <v>20</v>
      </c>
      <c r="G89" s="3" t="s">
        <v>894</v>
      </c>
      <c r="H89" s="3" t="s">
        <v>1316</v>
      </c>
      <c r="M89" s="3" t="s">
        <v>666</v>
      </c>
      <c r="N89" s="3" t="s">
        <v>1363</v>
      </c>
      <c r="S89" s="3" t="s">
        <v>1017</v>
      </c>
      <c r="T89" s="3">
        <v>11</v>
      </c>
      <c r="U89" s="3" t="s">
        <v>1017</v>
      </c>
      <c r="V89" s="3" t="s">
        <v>99</v>
      </c>
    </row>
    <row r="90" spans="5:22" ht="11.25">
      <c r="E90" s="3" t="s">
        <v>1018</v>
      </c>
      <c r="F90" s="3" t="s">
        <v>1089</v>
      </c>
      <c r="G90" s="3" t="s">
        <v>895</v>
      </c>
      <c r="H90" s="3" t="s">
        <v>904</v>
      </c>
      <c r="M90" s="3" t="s">
        <v>667</v>
      </c>
      <c r="N90" s="3" t="s">
        <v>1364</v>
      </c>
      <c r="S90" s="3" t="s">
        <v>1018</v>
      </c>
      <c r="T90" s="3" t="s">
        <v>1467</v>
      </c>
      <c r="U90" s="3" t="s">
        <v>1018</v>
      </c>
      <c r="V90" s="3">
        <v>4</v>
      </c>
    </row>
    <row r="91" spans="5:22" ht="11.25">
      <c r="E91" s="3" t="s">
        <v>1019</v>
      </c>
      <c r="F91" s="3">
        <v>10</v>
      </c>
      <c r="G91" s="3" t="s">
        <v>896</v>
      </c>
      <c r="H91" s="3" t="s">
        <v>7</v>
      </c>
      <c r="M91" s="3" t="s">
        <v>668</v>
      </c>
      <c r="N91" s="3" t="s">
        <v>1365</v>
      </c>
      <c r="S91" s="3" t="s">
        <v>1019</v>
      </c>
      <c r="T91" s="3" t="s">
        <v>1492</v>
      </c>
      <c r="U91" s="3" t="s">
        <v>1019</v>
      </c>
      <c r="V91" s="3" t="s">
        <v>960</v>
      </c>
    </row>
    <row r="92" spans="5:22" ht="11.25">
      <c r="E92" s="3" t="s">
        <v>362</v>
      </c>
      <c r="F92" s="3" t="s">
        <v>1282</v>
      </c>
      <c r="G92" s="3" t="s">
        <v>1020</v>
      </c>
      <c r="H92" s="3">
        <v>4</v>
      </c>
      <c r="M92" s="3" t="s">
        <v>669</v>
      </c>
      <c r="N92" s="3" t="s">
        <v>1366</v>
      </c>
      <c r="S92" s="3" t="s">
        <v>362</v>
      </c>
      <c r="T92" s="3" t="s">
        <v>9</v>
      </c>
      <c r="U92" s="3" t="s">
        <v>362</v>
      </c>
      <c r="V92" s="3" t="s">
        <v>1256</v>
      </c>
    </row>
    <row r="93" spans="5:22" ht="11.25">
      <c r="E93" s="3" t="s">
        <v>363</v>
      </c>
      <c r="F93" s="3" t="s">
        <v>1096</v>
      </c>
      <c r="G93" s="3" t="s">
        <v>1021</v>
      </c>
      <c r="H93" s="3">
        <v>3</v>
      </c>
      <c r="M93" s="3" t="s">
        <v>670</v>
      </c>
      <c r="N93" s="3" t="s">
        <v>1367</v>
      </c>
      <c r="S93" s="3" t="s">
        <v>363</v>
      </c>
      <c r="T93" s="3">
        <v>8</v>
      </c>
      <c r="U93" s="3" t="s">
        <v>363</v>
      </c>
      <c r="V93" s="3" t="s">
        <v>50</v>
      </c>
    </row>
    <row r="94" spans="5:22" ht="11.25">
      <c r="E94" s="3" t="s">
        <v>364</v>
      </c>
      <c r="F94" s="3" t="s">
        <v>1066</v>
      </c>
      <c r="G94" s="3" t="s">
        <v>1023</v>
      </c>
      <c r="H94" s="3" t="s">
        <v>1085</v>
      </c>
      <c r="M94" s="3" t="s">
        <v>671</v>
      </c>
      <c r="N94" s="3" t="s">
        <v>1368</v>
      </c>
      <c r="S94" s="3" t="s">
        <v>364</v>
      </c>
      <c r="T94" s="3" t="s">
        <v>7</v>
      </c>
      <c r="U94" s="3" t="s">
        <v>364</v>
      </c>
      <c r="V94" s="3" t="s">
        <v>1083</v>
      </c>
    </row>
    <row r="95" spans="5:22" ht="11.25">
      <c r="E95" s="3" t="s">
        <v>365</v>
      </c>
      <c r="F95" s="3" t="s">
        <v>957</v>
      </c>
      <c r="G95" s="3" t="s">
        <v>52</v>
      </c>
      <c r="H95" s="3">
        <v>2310</v>
      </c>
      <c r="M95" s="3" t="s">
        <v>672</v>
      </c>
      <c r="N95" s="3" t="s">
        <v>1369</v>
      </c>
      <c r="S95" s="3" t="s">
        <v>365</v>
      </c>
      <c r="T95" s="3">
        <v>0</v>
      </c>
      <c r="U95" s="3" t="s">
        <v>365</v>
      </c>
      <c r="V95" s="3" t="s">
        <v>957</v>
      </c>
    </row>
    <row r="96" spans="5:22" ht="11.25">
      <c r="E96" s="3" t="s">
        <v>366</v>
      </c>
      <c r="F96" s="3">
        <v>13</v>
      </c>
      <c r="G96" s="3" t="s">
        <v>53</v>
      </c>
      <c r="H96" s="3">
        <v>1710</v>
      </c>
      <c r="M96" s="3" t="s">
        <v>673</v>
      </c>
      <c r="N96" s="3" t="s">
        <v>1370</v>
      </c>
      <c r="S96" s="3" t="s">
        <v>366</v>
      </c>
      <c r="T96" s="3">
        <v>13</v>
      </c>
      <c r="U96" s="3" t="s">
        <v>366</v>
      </c>
      <c r="V96" s="3">
        <v>0</v>
      </c>
    </row>
    <row r="97" spans="5:22" ht="11.25">
      <c r="E97" s="3" t="s">
        <v>367</v>
      </c>
      <c r="F97" s="3" t="s">
        <v>27</v>
      </c>
      <c r="G97" s="3" t="s">
        <v>54</v>
      </c>
      <c r="H97" s="3">
        <v>2330</v>
      </c>
      <c r="M97" s="3" t="s">
        <v>674</v>
      </c>
      <c r="N97" s="3" t="s">
        <v>1371</v>
      </c>
      <c r="S97" s="3" t="s">
        <v>367</v>
      </c>
      <c r="T97" s="3" t="s">
        <v>18</v>
      </c>
      <c r="U97" s="3" t="s">
        <v>367</v>
      </c>
      <c r="V97" s="3" t="s">
        <v>1095</v>
      </c>
    </row>
    <row r="98" spans="5:22" ht="11.25">
      <c r="E98" s="3" t="s">
        <v>368</v>
      </c>
      <c r="F98" s="3" t="s">
        <v>1066</v>
      </c>
      <c r="G98" s="3" t="s">
        <v>55</v>
      </c>
      <c r="H98" s="3">
        <v>2670</v>
      </c>
      <c r="M98" s="3" t="s">
        <v>675</v>
      </c>
      <c r="N98" s="3" t="s">
        <v>1372</v>
      </c>
      <c r="S98" s="3" t="s">
        <v>368</v>
      </c>
      <c r="T98" s="3" t="s">
        <v>12</v>
      </c>
      <c r="U98" s="3" t="s">
        <v>368</v>
      </c>
      <c r="V98" s="3" t="s">
        <v>958</v>
      </c>
    </row>
    <row r="99" spans="5:22" ht="11.25">
      <c r="E99" s="3" t="s">
        <v>369</v>
      </c>
      <c r="F99" s="3" t="s">
        <v>959</v>
      </c>
      <c r="G99" s="3" t="s">
        <v>56</v>
      </c>
      <c r="H99" s="3">
        <v>2510</v>
      </c>
      <c r="M99" s="3" t="s">
        <v>676</v>
      </c>
      <c r="N99" s="3" t="s">
        <v>1373</v>
      </c>
      <c r="S99" s="3" t="s">
        <v>369</v>
      </c>
      <c r="T99" s="3" t="s">
        <v>10</v>
      </c>
      <c r="U99" s="3" t="s">
        <v>369</v>
      </c>
      <c r="V99" s="3">
        <v>15</v>
      </c>
    </row>
    <row r="100" spans="5:22" ht="11.25">
      <c r="E100" s="3" t="s">
        <v>370</v>
      </c>
      <c r="F100" s="3">
        <v>14</v>
      </c>
      <c r="G100" s="3" t="s">
        <v>57</v>
      </c>
      <c r="H100" s="3">
        <v>2030</v>
      </c>
      <c r="M100" s="3" t="s">
        <v>677</v>
      </c>
      <c r="N100" s="3" t="s">
        <v>1374</v>
      </c>
      <c r="S100" s="3" t="s">
        <v>370</v>
      </c>
      <c r="T100" s="3" t="s">
        <v>1253</v>
      </c>
      <c r="U100" s="3" t="s">
        <v>370</v>
      </c>
      <c r="V100" s="3" t="s">
        <v>1469</v>
      </c>
    </row>
    <row r="101" spans="5:22" ht="11.25">
      <c r="E101" s="3" t="s">
        <v>1024</v>
      </c>
      <c r="F101" s="3" t="s">
        <v>1276</v>
      </c>
      <c r="G101" s="3" t="s">
        <v>58</v>
      </c>
      <c r="H101" s="3">
        <v>4040</v>
      </c>
      <c r="M101" s="3" t="s">
        <v>678</v>
      </c>
      <c r="N101" s="3" t="s">
        <v>1375</v>
      </c>
      <c r="S101" s="3" t="s">
        <v>1024</v>
      </c>
      <c r="T101" s="3" t="s">
        <v>954</v>
      </c>
      <c r="U101" s="3" t="s">
        <v>1024</v>
      </c>
      <c r="V101" s="3" t="s">
        <v>1100</v>
      </c>
    </row>
    <row r="102" spans="5:22" ht="11.25">
      <c r="E102" s="3" t="s">
        <v>371</v>
      </c>
      <c r="F102" s="3" t="s">
        <v>1276</v>
      </c>
      <c r="G102" s="3" t="s">
        <v>59</v>
      </c>
      <c r="H102" s="3">
        <v>2310</v>
      </c>
      <c r="M102" s="3" t="s">
        <v>679</v>
      </c>
      <c r="N102" s="3" t="s">
        <v>1376</v>
      </c>
      <c r="S102" s="3" t="s">
        <v>371</v>
      </c>
      <c r="T102" s="3" t="s">
        <v>1255</v>
      </c>
      <c r="U102" s="3" t="s">
        <v>371</v>
      </c>
      <c r="V102" s="3" t="s">
        <v>1313</v>
      </c>
    </row>
    <row r="103" spans="5:22" ht="11.25">
      <c r="E103" s="3" t="s">
        <v>372</v>
      </c>
      <c r="F103" s="3" t="s">
        <v>965</v>
      </c>
      <c r="G103" s="3" t="s">
        <v>60</v>
      </c>
      <c r="H103" s="3">
        <v>1620</v>
      </c>
      <c r="M103" s="3" t="s">
        <v>680</v>
      </c>
      <c r="N103" s="3" t="s">
        <v>1377</v>
      </c>
      <c r="S103" s="3" t="s">
        <v>372</v>
      </c>
      <c r="T103" s="3" t="s">
        <v>19</v>
      </c>
      <c r="U103" s="3" t="s">
        <v>372</v>
      </c>
      <c r="V103" s="3" t="s">
        <v>4</v>
      </c>
    </row>
    <row r="104" spans="5:22" ht="11.25">
      <c r="E104" s="3" t="s">
        <v>373</v>
      </c>
      <c r="F104" s="3" t="s">
        <v>17</v>
      </c>
      <c r="G104" s="3" t="s">
        <v>61</v>
      </c>
      <c r="H104" s="3">
        <v>1750</v>
      </c>
      <c r="M104" s="3" t="s">
        <v>681</v>
      </c>
      <c r="N104" s="3" t="s">
        <v>1378</v>
      </c>
      <c r="S104" s="3" t="s">
        <v>373</v>
      </c>
      <c r="T104" s="3" t="s">
        <v>1094</v>
      </c>
      <c r="U104" s="3" t="s">
        <v>373</v>
      </c>
      <c r="V104" s="3" t="s">
        <v>1058</v>
      </c>
    </row>
    <row r="105" spans="5:22" ht="11.25">
      <c r="E105" s="3" t="s">
        <v>1025</v>
      </c>
      <c r="F105" s="3" t="s">
        <v>24</v>
      </c>
      <c r="G105" s="3" t="s">
        <v>1026</v>
      </c>
      <c r="H105" s="3">
        <v>1920</v>
      </c>
      <c r="M105" s="3" t="s">
        <v>682</v>
      </c>
      <c r="N105" s="3" t="s">
        <v>1379</v>
      </c>
      <c r="S105" s="3" t="s">
        <v>1025</v>
      </c>
      <c r="T105" s="3" t="s">
        <v>953</v>
      </c>
      <c r="U105" s="3" t="s">
        <v>1025</v>
      </c>
      <c r="V105" s="3" t="s">
        <v>854</v>
      </c>
    </row>
    <row r="106" spans="5:22" ht="11.25">
      <c r="E106" s="3" t="s">
        <v>1027</v>
      </c>
      <c r="F106" s="3" t="s">
        <v>1040</v>
      </c>
      <c r="G106" s="3" t="s">
        <v>62</v>
      </c>
      <c r="H106" s="3">
        <v>2100</v>
      </c>
      <c r="M106" s="3" t="s">
        <v>683</v>
      </c>
      <c r="N106" s="3" t="s">
        <v>1380</v>
      </c>
      <c r="S106" s="3" t="s">
        <v>1027</v>
      </c>
      <c r="T106" s="3" t="s">
        <v>1030</v>
      </c>
      <c r="U106" s="3" t="s">
        <v>1027</v>
      </c>
      <c r="V106" s="3" t="s">
        <v>856</v>
      </c>
    </row>
    <row r="107" spans="5:22" ht="11.25">
      <c r="E107" s="3" t="s">
        <v>1029</v>
      </c>
      <c r="F107" s="3" t="s">
        <v>855</v>
      </c>
      <c r="G107" s="3" t="s">
        <v>63</v>
      </c>
      <c r="H107" s="3">
        <v>2180</v>
      </c>
      <c r="M107" s="3" t="s">
        <v>684</v>
      </c>
      <c r="N107" s="3" t="s">
        <v>1381</v>
      </c>
      <c r="S107" s="3" t="s">
        <v>1029</v>
      </c>
      <c r="T107" s="3" t="s">
        <v>100</v>
      </c>
      <c r="U107" s="3" t="s">
        <v>1029</v>
      </c>
      <c r="V107" s="3" t="s">
        <v>46</v>
      </c>
    </row>
    <row r="108" spans="5:22" ht="11.25">
      <c r="E108" s="3" t="s">
        <v>374</v>
      </c>
      <c r="F108" s="3" t="s">
        <v>1283</v>
      </c>
      <c r="G108" s="3" t="s">
        <v>64</v>
      </c>
      <c r="H108" s="3">
        <v>2260</v>
      </c>
      <c r="M108" s="3" t="s">
        <v>685</v>
      </c>
      <c r="N108" s="3" t="s">
        <v>1382</v>
      </c>
      <c r="S108" s="3" t="s">
        <v>374</v>
      </c>
      <c r="T108" s="3" t="s">
        <v>1493</v>
      </c>
      <c r="U108" s="3" t="s">
        <v>374</v>
      </c>
      <c r="V108" s="3" t="s">
        <v>1554</v>
      </c>
    </row>
    <row r="109" spans="5:22" ht="11.25">
      <c r="E109" s="3" t="s">
        <v>375</v>
      </c>
      <c r="F109" s="3" t="s">
        <v>1284</v>
      </c>
      <c r="G109" s="3" t="s">
        <v>1031</v>
      </c>
      <c r="H109" s="3">
        <v>2380</v>
      </c>
      <c r="M109" s="3" t="s">
        <v>686</v>
      </c>
      <c r="N109" s="3" t="s">
        <v>1383</v>
      </c>
      <c r="S109" s="3" t="s">
        <v>375</v>
      </c>
      <c r="T109" s="3" t="s">
        <v>1494</v>
      </c>
      <c r="U109" s="3" t="s">
        <v>375</v>
      </c>
      <c r="V109" s="3" t="s">
        <v>1555</v>
      </c>
    </row>
    <row r="110" spans="5:22" ht="11.25">
      <c r="E110" s="3" t="s">
        <v>376</v>
      </c>
      <c r="F110" s="3" t="s">
        <v>1285</v>
      </c>
      <c r="G110" s="3" t="s">
        <v>1032</v>
      </c>
      <c r="H110" s="3">
        <v>2450</v>
      </c>
      <c r="M110" s="3" t="s">
        <v>687</v>
      </c>
      <c r="N110" s="3" t="s">
        <v>1384</v>
      </c>
      <c r="S110" s="3" t="s">
        <v>376</v>
      </c>
      <c r="T110" s="3" t="s">
        <v>1495</v>
      </c>
      <c r="U110" s="3" t="s">
        <v>376</v>
      </c>
      <c r="V110" s="3" t="s">
        <v>1556</v>
      </c>
    </row>
    <row r="111" spans="5:22" ht="11.25">
      <c r="E111" s="3" t="s">
        <v>377</v>
      </c>
      <c r="F111" s="3" t="s">
        <v>1286</v>
      </c>
      <c r="G111" s="3" t="s">
        <v>1033</v>
      </c>
      <c r="H111" s="3">
        <v>2600</v>
      </c>
      <c r="M111" s="3" t="s">
        <v>688</v>
      </c>
      <c r="N111" s="3" t="s">
        <v>1385</v>
      </c>
      <c r="S111" s="3" t="s">
        <v>377</v>
      </c>
      <c r="T111" s="3" t="s">
        <v>1496</v>
      </c>
      <c r="U111" s="3" t="s">
        <v>377</v>
      </c>
      <c r="V111" s="3" t="s">
        <v>1557</v>
      </c>
    </row>
    <row r="112" spans="5:22" ht="11.25">
      <c r="E112" s="3" t="s">
        <v>378</v>
      </c>
      <c r="F112" s="3" t="s">
        <v>1287</v>
      </c>
      <c r="G112" s="3" t="s">
        <v>897</v>
      </c>
      <c r="H112" s="3" t="s">
        <v>952</v>
      </c>
      <c r="M112" s="3" t="s">
        <v>689</v>
      </c>
      <c r="N112" s="3" t="s">
        <v>1386</v>
      </c>
      <c r="S112" s="3" t="s">
        <v>378</v>
      </c>
      <c r="T112" s="3" t="s">
        <v>1497</v>
      </c>
      <c r="U112" s="3" t="s">
        <v>378</v>
      </c>
      <c r="V112" s="3" t="s">
        <v>1558</v>
      </c>
    </row>
    <row r="113" spans="5:22" ht="11.25">
      <c r="E113" s="3" t="s">
        <v>379</v>
      </c>
      <c r="F113" s="3" t="s">
        <v>1288</v>
      </c>
      <c r="G113" s="3" t="s">
        <v>898</v>
      </c>
      <c r="H113" s="3" t="s">
        <v>963</v>
      </c>
      <c r="M113" s="3" t="s">
        <v>690</v>
      </c>
      <c r="N113" s="3" t="s">
        <v>1387</v>
      </c>
      <c r="S113" s="3" t="s">
        <v>379</v>
      </c>
      <c r="T113" s="3">
        <v>0</v>
      </c>
      <c r="U113" s="3" t="s">
        <v>379</v>
      </c>
      <c r="V113" s="3">
        <v>100</v>
      </c>
    </row>
    <row r="114" spans="5:22" ht="11.25">
      <c r="E114" s="3" t="s">
        <v>380</v>
      </c>
      <c r="F114" s="3" t="s">
        <v>1289</v>
      </c>
      <c r="G114" s="3" t="s">
        <v>899</v>
      </c>
      <c r="H114" s="3" t="s">
        <v>1028</v>
      </c>
      <c r="M114" s="3" t="s">
        <v>691</v>
      </c>
      <c r="N114" s="3" t="s">
        <v>1388</v>
      </c>
      <c r="S114" s="3" t="s">
        <v>380</v>
      </c>
      <c r="T114" s="3">
        <v>100</v>
      </c>
      <c r="U114" s="3" t="s">
        <v>380</v>
      </c>
      <c r="V114" s="3">
        <v>0</v>
      </c>
    </row>
    <row r="115" spans="5:22" ht="11.25">
      <c r="E115" s="3" t="s">
        <v>381</v>
      </c>
      <c r="F115" s="3" t="s">
        <v>1290</v>
      </c>
      <c r="G115" s="3" t="s">
        <v>900</v>
      </c>
      <c r="H115" s="3" t="s">
        <v>1040</v>
      </c>
      <c r="M115" s="3" t="s">
        <v>692</v>
      </c>
      <c r="N115" s="3" t="s">
        <v>1389</v>
      </c>
      <c r="S115" s="3" t="s">
        <v>381</v>
      </c>
      <c r="T115" s="3" t="s">
        <v>1498</v>
      </c>
      <c r="U115" s="3" t="s">
        <v>381</v>
      </c>
      <c r="V115" s="3" t="s">
        <v>1559</v>
      </c>
    </row>
    <row r="116" spans="5:22" ht="11.25">
      <c r="E116" s="3" t="s">
        <v>382</v>
      </c>
      <c r="F116" s="3" t="s">
        <v>1291</v>
      </c>
      <c r="G116" s="3" t="s">
        <v>901</v>
      </c>
      <c r="H116" s="3" t="s">
        <v>24</v>
      </c>
      <c r="M116" s="3" t="s">
        <v>693</v>
      </c>
      <c r="N116" s="3" t="s">
        <v>1390</v>
      </c>
      <c r="S116" s="3" t="s">
        <v>382</v>
      </c>
      <c r="T116" s="3" t="s">
        <v>1499</v>
      </c>
      <c r="U116" s="3" t="s">
        <v>382</v>
      </c>
      <c r="V116" s="3" t="s">
        <v>1560</v>
      </c>
    </row>
    <row r="117" spans="5:22" ht="11.25">
      <c r="E117" s="3" t="s">
        <v>383</v>
      </c>
      <c r="F117" s="3" t="s">
        <v>1292</v>
      </c>
      <c r="G117" s="3" t="s">
        <v>902</v>
      </c>
      <c r="H117" s="3" t="s">
        <v>1106</v>
      </c>
      <c r="M117" s="3" t="s">
        <v>694</v>
      </c>
      <c r="N117" s="3" t="s">
        <v>1391</v>
      </c>
      <c r="S117" s="3" t="s">
        <v>383</v>
      </c>
      <c r="T117" s="3" t="s">
        <v>1500</v>
      </c>
      <c r="U117" s="3" t="s">
        <v>383</v>
      </c>
      <c r="V117" s="3" t="s">
        <v>1561</v>
      </c>
    </row>
    <row r="118" spans="5:22" ht="11.25">
      <c r="E118" s="3" t="s">
        <v>384</v>
      </c>
      <c r="F118" s="3" t="s">
        <v>1293</v>
      </c>
      <c r="G118" s="3" t="s">
        <v>903</v>
      </c>
      <c r="H118" s="3" t="s">
        <v>20</v>
      </c>
      <c r="M118" s="3" t="s">
        <v>695</v>
      </c>
      <c r="N118" s="3" t="s">
        <v>1392</v>
      </c>
      <c r="S118" s="3" t="s">
        <v>384</v>
      </c>
      <c r="T118" s="3" t="s">
        <v>1501</v>
      </c>
      <c r="U118" s="3" t="s">
        <v>384</v>
      </c>
      <c r="V118" s="3" t="s">
        <v>1562</v>
      </c>
    </row>
    <row r="119" spans="5:22" ht="11.25">
      <c r="E119" s="3" t="s">
        <v>1034</v>
      </c>
      <c r="F119" s="3" t="s">
        <v>1294</v>
      </c>
      <c r="G119" s="3" t="s">
        <v>905</v>
      </c>
      <c r="H119" s="3" t="s">
        <v>25</v>
      </c>
      <c r="M119" s="3" t="s">
        <v>696</v>
      </c>
      <c r="N119" s="3" t="s">
        <v>587</v>
      </c>
      <c r="S119" s="3" t="s">
        <v>1034</v>
      </c>
      <c r="T119" s="3" t="s">
        <v>1502</v>
      </c>
      <c r="U119" s="3" t="s">
        <v>1034</v>
      </c>
      <c r="V119" s="3" t="s">
        <v>1563</v>
      </c>
    </row>
    <row r="120" spans="5:22" ht="11.25">
      <c r="E120" s="3" t="s">
        <v>385</v>
      </c>
      <c r="F120" s="3" t="s">
        <v>1295</v>
      </c>
      <c r="G120" s="3" t="s">
        <v>906</v>
      </c>
      <c r="H120" s="3" t="s">
        <v>1317</v>
      </c>
      <c r="M120" s="3" t="s">
        <v>697</v>
      </c>
      <c r="N120" s="3" t="s">
        <v>587</v>
      </c>
      <c r="S120" s="3" t="s">
        <v>385</v>
      </c>
      <c r="T120" s="3" t="s">
        <v>1503</v>
      </c>
      <c r="U120" s="3" t="s">
        <v>385</v>
      </c>
      <c r="V120" s="3" t="s">
        <v>1564</v>
      </c>
    </row>
    <row r="121" spans="5:22" ht="11.25">
      <c r="E121" s="3" t="s">
        <v>386</v>
      </c>
      <c r="F121" s="3" t="s">
        <v>1296</v>
      </c>
      <c r="G121" s="3" t="s">
        <v>907</v>
      </c>
      <c r="H121" s="3" t="s">
        <v>1093</v>
      </c>
      <c r="M121" s="3" t="s">
        <v>698</v>
      </c>
      <c r="N121" s="3" t="s">
        <v>587</v>
      </c>
      <c r="S121" s="3" t="s">
        <v>386</v>
      </c>
      <c r="T121" s="3" t="s">
        <v>1504</v>
      </c>
      <c r="U121" s="3" t="s">
        <v>386</v>
      </c>
      <c r="V121" s="3" t="s">
        <v>1565</v>
      </c>
    </row>
    <row r="122" spans="5:22" ht="11.25">
      <c r="E122" s="3" t="s">
        <v>387</v>
      </c>
      <c r="F122" s="3" t="s">
        <v>1297</v>
      </c>
      <c r="G122" s="3" t="s">
        <v>908</v>
      </c>
      <c r="H122" s="3" t="s">
        <v>1055</v>
      </c>
      <c r="M122" s="3" t="s">
        <v>699</v>
      </c>
      <c r="N122" s="3" t="s">
        <v>587</v>
      </c>
      <c r="S122" s="3" t="s">
        <v>387</v>
      </c>
      <c r="T122" s="3" t="s">
        <v>1505</v>
      </c>
      <c r="U122" s="3" t="s">
        <v>387</v>
      </c>
      <c r="V122" s="3" t="s">
        <v>1566</v>
      </c>
    </row>
    <row r="123" spans="5:22" ht="11.25">
      <c r="E123" s="3" t="s">
        <v>1035</v>
      </c>
      <c r="F123" s="3" t="s">
        <v>1298</v>
      </c>
      <c r="G123" s="3" t="s">
        <v>909</v>
      </c>
      <c r="H123" s="3">
        <v>3</v>
      </c>
      <c r="M123" s="3" t="s">
        <v>700</v>
      </c>
      <c r="N123" s="3" t="s">
        <v>587</v>
      </c>
      <c r="S123" s="3" t="s">
        <v>1035</v>
      </c>
      <c r="T123" s="3" t="s">
        <v>1506</v>
      </c>
      <c r="U123" s="3" t="s">
        <v>1035</v>
      </c>
      <c r="V123" s="3" t="s">
        <v>1567</v>
      </c>
    </row>
    <row r="124" spans="5:22" ht="11.25">
      <c r="E124" s="3" t="s">
        <v>1036</v>
      </c>
      <c r="F124" s="3" t="s">
        <v>1299</v>
      </c>
      <c r="G124" s="3" t="s">
        <v>910</v>
      </c>
      <c r="H124" s="3" t="s">
        <v>938</v>
      </c>
      <c r="M124" s="3" t="s">
        <v>701</v>
      </c>
      <c r="N124" s="3" t="s">
        <v>587</v>
      </c>
      <c r="S124" s="3" t="s">
        <v>1036</v>
      </c>
      <c r="T124" s="3" t="s">
        <v>1507</v>
      </c>
      <c r="U124" s="3" t="s">
        <v>1036</v>
      </c>
      <c r="V124" s="3" t="s">
        <v>1568</v>
      </c>
    </row>
    <row r="125" spans="5:22" ht="11.25">
      <c r="E125" s="3" t="s">
        <v>1037</v>
      </c>
      <c r="F125" s="3" t="s">
        <v>1300</v>
      </c>
      <c r="G125" s="3" t="s">
        <v>911</v>
      </c>
      <c r="H125" s="3" t="s">
        <v>1013</v>
      </c>
      <c r="M125" s="3" t="s">
        <v>702</v>
      </c>
      <c r="N125" s="3" t="s">
        <v>587</v>
      </c>
      <c r="S125" s="3" t="s">
        <v>1037</v>
      </c>
      <c r="T125" s="3" t="s">
        <v>1508</v>
      </c>
      <c r="U125" s="3" t="s">
        <v>1037</v>
      </c>
      <c r="V125" s="3" t="s">
        <v>1569</v>
      </c>
    </row>
    <row r="126" spans="5:22" ht="11.25">
      <c r="E126" s="3" t="s">
        <v>388</v>
      </c>
      <c r="F126" s="3" t="s">
        <v>13</v>
      </c>
      <c r="G126" s="3" t="s">
        <v>912</v>
      </c>
      <c r="H126" s="3" t="s">
        <v>1090</v>
      </c>
      <c r="M126" s="3" t="s">
        <v>703</v>
      </c>
      <c r="N126" s="3" t="s">
        <v>587</v>
      </c>
      <c r="S126" s="3" t="s">
        <v>388</v>
      </c>
      <c r="T126" s="3" t="s">
        <v>1309</v>
      </c>
      <c r="U126" s="3" t="s">
        <v>388</v>
      </c>
      <c r="V126" s="3" t="s">
        <v>49</v>
      </c>
    </row>
    <row r="127" spans="5:22" ht="11.25">
      <c r="E127" s="3" t="s">
        <v>389</v>
      </c>
      <c r="F127" s="3" t="s">
        <v>1301</v>
      </c>
      <c r="G127" s="3" t="s">
        <v>913</v>
      </c>
      <c r="H127" s="3" t="s">
        <v>966</v>
      </c>
      <c r="M127" s="3" t="s">
        <v>704</v>
      </c>
      <c r="N127" s="3" t="s">
        <v>587</v>
      </c>
      <c r="S127" s="3" t="s">
        <v>389</v>
      </c>
      <c r="T127" s="3" t="s">
        <v>1509</v>
      </c>
      <c r="U127" s="3" t="s">
        <v>389</v>
      </c>
      <c r="V127" s="3" t="s">
        <v>1105</v>
      </c>
    </row>
    <row r="128" spans="5:22" ht="11.25">
      <c r="E128" s="3" t="s">
        <v>390</v>
      </c>
      <c r="F128" s="3">
        <v>25</v>
      </c>
      <c r="G128" s="3" t="s">
        <v>914</v>
      </c>
      <c r="H128" s="3" t="s">
        <v>1028</v>
      </c>
      <c r="M128" s="3" t="s">
        <v>705</v>
      </c>
      <c r="N128" s="3" t="s">
        <v>587</v>
      </c>
      <c r="S128" s="3" t="s">
        <v>390</v>
      </c>
      <c r="T128" s="3" t="s">
        <v>1510</v>
      </c>
      <c r="U128" s="3" t="s">
        <v>390</v>
      </c>
      <c r="V128" s="3" t="s">
        <v>1490</v>
      </c>
    </row>
    <row r="129" spans="5:22" ht="11.25">
      <c r="E129" s="3" t="s">
        <v>391</v>
      </c>
      <c r="F129" s="3" t="s">
        <v>957</v>
      </c>
      <c r="G129" s="3" t="s">
        <v>915</v>
      </c>
      <c r="H129" s="3" t="s">
        <v>6</v>
      </c>
      <c r="M129" s="3" t="s">
        <v>706</v>
      </c>
      <c r="N129" s="3" t="s">
        <v>587</v>
      </c>
      <c r="S129" s="3" t="s">
        <v>391</v>
      </c>
      <c r="T129" s="3">
        <v>0</v>
      </c>
      <c r="U129" s="3" t="s">
        <v>391</v>
      </c>
      <c r="V129" s="3" t="s">
        <v>957</v>
      </c>
    </row>
    <row r="130" spans="5:22" ht="11.25">
      <c r="E130" s="3" t="s">
        <v>392</v>
      </c>
      <c r="F130" s="3" t="s">
        <v>1302</v>
      </c>
      <c r="G130" s="3" t="s">
        <v>916</v>
      </c>
      <c r="H130" s="3" t="s">
        <v>1055</v>
      </c>
      <c r="M130" s="3" t="s">
        <v>707</v>
      </c>
      <c r="N130" s="3" t="s">
        <v>587</v>
      </c>
      <c r="S130" s="3" t="s">
        <v>392</v>
      </c>
      <c r="T130" s="3" t="s">
        <v>1302</v>
      </c>
      <c r="U130" s="3" t="s">
        <v>392</v>
      </c>
      <c r="V130" s="3">
        <v>0</v>
      </c>
    </row>
    <row r="131" spans="5:22" ht="11.25">
      <c r="E131" s="3" t="s">
        <v>393</v>
      </c>
      <c r="F131" s="3">
        <v>13</v>
      </c>
      <c r="G131" s="3" t="s">
        <v>917</v>
      </c>
      <c r="H131" s="3" t="s">
        <v>956</v>
      </c>
      <c r="M131" s="3" t="s">
        <v>708</v>
      </c>
      <c r="N131" s="3" t="s">
        <v>587</v>
      </c>
      <c r="S131" s="3" t="s">
        <v>393</v>
      </c>
      <c r="T131" s="3" t="s">
        <v>1511</v>
      </c>
      <c r="U131" s="3" t="s">
        <v>393</v>
      </c>
      <c r="V131" s="3" t="s">
        <v>26</v>
      </c>
    </row>
    <row r="132" spans="5:22" ht="11.25">
      <c r="E132" s="3" t="s">
        <v>394</v>
      </c>
      <c r="F132" s="3" t="s">
        <v>1303</v>
      </c>
      <c r="G132" s="3" t="s">
        <v>918</v>
      </c>
      <c r="H132" s="3" t="s">
        <v>1086</v>
      </c>
      <c r="M132" s="3" t="s">
        <v>709</v>
      </c>
      <c r="N132" s="3" t="s">
        <v>587</v>
      </c>
      <c r="S132" s="3" t="s">
        <v>394</v>
      </c>
      <c r="T132" s="3" t="s">
        <v>1512</v>
      </c>
      <c r="U132" s="3" t="s">
        <v>394</v>
      </c>
      <c r="V132" s="3" t="s">
        <v>24</v>
      </c>
    </row>
    <row r="133" spans="5:22" ht="11.25">
      <c r="E133" s="3" t="s">
        <v>395</v>
      </c>
      <c r="F133" s="3" t="s">
        <v>15</v>
      </c>
      <c r="G133" s="3" t="s">
        <v>1043</v>
      </c>
      <c r="H133" s="3" t="s">
        <v>1063</v>
      </c>
      <c r="M133" s="3" t="s">
        <v>710</v>
      </c>
      <c r="N133" s="3" t="s">
        <v>587</v>
      </c>
      <c r="S133" s="3" t="s">
        <v>395</v>
      </c>
      <c r="T133" s="3" t="s">
        <v>1513</v>
      </c>
      <c r="U133" s="3" t="s">
        <v>395</v>
      </c>
      <c r="V133" s="3" t="s">
        <v>1553</v>
      </c>
    </row>
    <row r="134" spans="5:22" ht="11.25">
      <c r="E134" s="3" t="s">
        <v>396</v>
      </c>
      <c r="F134" s="3">
        <v>15</v>
      </c>
      <c r="G134" s="3" t="s">
        <v>919</v>
      </c>
      <c r="H134" s="3" t="s">
        <v>985</v>
      </c>
      <c r="M134" s="3" t="s">
        <v>711</v>
      </c>
      <c r="N134" s="3" t="s">
        <v>587</v>
      </c>
      <c r="S134" s="3" t="s">
        <v>396</v>
      </c>
      <c r="T134" s="3" t="s">
        <v>1514</v>
      </c>
      <c r="U134" s="3" t="s">
        <v>396</v>
      </c>
      <c r="V134" s="3">
        <v>9</v>
      </c>
    </row>
    <row r="135" spans="5:22" ht="11.25">
      <c r="E135" s="3" t="s">
        <v>1045</v>
      </c>
      <c r="F135" s="3" t="s">
        <v>9</v>
      </c>
      <c r="G135" s="3" t="s">
        <v>920</v>
      </c>
      <c r="H135" s="3" t="s">
        <v>51</v>
      </c>
      <c r="M135" s="3" t="s">
        <v>712</v>
      </c>
      <c r="N135" s="3" t="s">
        <v>587</v>
      </c>
      <c r="S135" s="3" t="s">
        <v>1045</v>
      </c>
      <c r="T135" s="3" t="s">
        <v>1515</v>
      </c>
      <c r="U135" s="3" t="s">
        <v>1045</v>
      </c>
      <c r="V135" s="3" t="s">
        <v>16</v>
      </c>
    </row>
    <row r="136" spans="5:22" ht="11.25">
      <c r="E136" s="3" t="s">
        <v>397</v>
      </c>
      <c r="F136" s="3" t="s">
        <v>23</v>
      </c>
      <c r="G136" s="3" t="s">
        <v>921</v>
      </c>
      <c r="H136" s="3" t="s">
        <v>12</v>
      </c>
      <c r="M136" s="3" t="s">
        <v>713</v>
      </c>
      <c r="N136" s="3" t="s">
        <v>587</v>
      </c>
      <c r="S136" s="3" t="s">
        <v>397</v>
      </c>
      <c r="T136" s="3" t="s">
        <v>1053</v>
      </c>
      <c r="U136" s="3" t="s">
        <v>397</v>
      </c>
      <c r="V136" s="3" t="s">
        <v>1316</v>
      </c>
    </row>
    <row r="137" spans="5:22" ht="11.25">
      <c r="E137" s="3" t="s">
        <v>398</v>
      </c>
      <c r="F137" s="3" t="s">
        <v>1304</v>
      </c>
      <c r="G137" s="3" t="s">
        <v>1047</v>
      </c>
      <c r="H137" s="3" t="s">
        <v>1091</v>
      </c>
      <c r="M137" s="3" t="s">
        <v>714</v>
      </c>
      <c r="N137" s="3" t="s">
        <v>587</v>
      </c>
      <c r="S137" s="3" t="s">
        <v>398</v>
      </c>
      <c r="T137" s="3" t="s">
        <v>1015</v>
      </c>
      <c r="U137" s="3" t="s">
        <v>398</v>
      </c>
      <c r="V137" s="3" t="s">
        <v>4</v>
      </c>
    </row>
    <row r="138" spans="5:22" ht="11.25">
      <c r="E138" s="3" t="s">
        <v>399</v>
      </c>
      <c r="F138" s="3" t="s">
        <v>1012</v>
      </c>
      <c r="G138" s="3" t="s">
        <v>1048</v>
      </c>
      <c r="H138" s="3" t="s">
        <v>1101</v>
      </c>
      <c r="M138" s="3" t="s">
        <v>715</v>
      </c>
      <c r="N138" s="3" t="s">
        <v>587</v>
      </c>
      <c r="S138" s="3" t="s">
        <v>399</v>
      </c>
      <c r="T138" s="3" t="s">
        <v>1516</v>
      </c>
      <c r="U138" s="3" t="s">
        <v>399</v>
      </c>
      <c r="V138" s="3" t="s">
        <v>965</v>
      </c>
    </row>
    <row r="139" spans="5:22" ht="11.25">
      <c r="E139" s="3" t="s">
        <v>1049</v>
      </c>
      <c r="F139" s="3" t="s">
        <v>1102</v>
      </c>
      <c r="G139" s="3" t="s">
        <v>1050</v>
      </c>
      <c r="H139" s="3" t="s">
        <v>1083</v>
      </c>
      <c r="M139" s="3" t="s">
        <v>716</v>
      </c>
      <c r="N139" s="3" t="s">
        <v>587</v>
      </c>
      <c r="S139" s="3" t="s">
        <v>1049</v>
      </c>
      <c r="T139" s="3" t="s">
        <v>0</v>
      </c>
      <c r="U139" s="3" t="s">
        <v>1049</v>
      </c>
      <c r="V139" s="3" t="s">
        <v>1042</v>
      </c>
    </row>
    <row r="140" spans="5:22" ht="11.25">
      <c r="E140" s="3" t="s">
        <v>1051</v>
      </c>
      <c r="F140" s="3">
        <v>17</v>
      </c>
      <c r="G140" s="3" t="s">
        <v>853</v>
      </c>
      <c r="H140" s="3">
        <v>112</v>
      </c>
      <c r="M140" s="3" t="s">
        <v>717</v>
      </c>
      <c r="N140" s="3" t="s">
        <v>587</v>
      </c>
      <c r="S140" s="3" t="s">
        <v>1051</v>
      </c>
      <c r="T140" s="3" t="s">
        <v>1517</v>
      </c>
      <c r="U140" s="3" t="s">
        <v>1051</v>
      </c>
      <c r="V140" s="3" t="s">
        <v>46</v>
      </c>
    </row>
    <row r="141" spans="5:22" ht="11.25">
      <c r="E141" s="3" t="s">
        <v>1052</v>
      </c>
      <c r="F141" s="3" t="s">
        <v>16</v>
      </c>
      <c r="M141" s="3" t="s">
        <v>718</v>
      </c>
      <c r="N141" s="3" t="s">
        <v>587</v>
      </c>
      <c r="S141" s="3" t="s">
        <v>1052</v>
      </c>
      <c r="T141" s="3" t="s">
        <v>1518</v>
      </c>
      <c r="U141" s="3" t="s">
        <v>1052</v>
      </c>
      <c r="V141" s="3" t="s">
        <v>1064</v>
      </c>
    </row>
    <row r="142" spans="5:22" ht="11.25">
      <c r="E142" s="3" t="s">
        <v>400</v>
      </c>
      <c r="F142" s="3">
        <v>21</v>
      </c>
      <c r="M142" s="3" t="s">
        <v>719</v>
      </c>
      <c r="N142" s="3" t="s">
        <v>587</v>
      </c>
      <c r="S142" s="3" t="s">
        <v>400</v>
      </c>
      <c r="T142" s="3" t="s">
        <v>1463</v>
      </c>
      <c r="U142" s="3" t="s">
        <v>400</v>
      </c>
      <c r="V142" s="3" t="s">
        <v>1254</v>
      </c>
    </row>
    <row r="143" spans="5:22" ht="11.25">
      <c r="E143" s="3" t="s">
        <v>401</v>
      </c>
      <c r="F143" s="3" t="s">
        <v>960</v>
      </c>
      <c r="M143" s="3" t="s">
        <v>720</v>
      </c>
      <c r="N143" s="3" t="s">
        <v>587</v>
      </c>
      <c r="S143" s="3" t="s">
        <v>401</v>
      </c>
      <c r="T143" s="3" t="s">
        <v>1096</v>
      </c>
      <c r="U143" s="3" t="s">
        <v>401</v>
      </c>
      <c r="V143" s="3" t="s">
        <v>1090</v>
      </c>
    </row>
    <row r="144" spans="5:22" ht="11.25">
      <c r="E144" s="3" t="s">
        <v>402</v>
      </c>
      <c r="F144" s="3" t="s">
        <v>99</v>
      </c>
      <c r="M144" s="3" t="s">
        <v>721</v>
      </c>
      <c r="N144" s="3" t="s">
        <v>587</v>
      </c>
      <c r="S144" s="3" t="s">
        <v>402</v>
      </c>
      <c r="T144" s="3" t="s">
        <v>1066</v>
      </c>
      <c r="U144" s="3" t="s">
        <v>402</v>
      </c>
      <c r="V144" s="3" t="s">
        <v>18</v>
      </c>
    </row>
    <row r="145" spans="5:22" ht="11.25">
      <c r="E145" s="3" t="s">
        <v>403</v>
      </c>
      <c r="F145" s="3" t="s">
        <v>1056</v>
      </c>
      <c r="M145" s="3" t="s">
        <v>722</v>
      </c>
      <c r="N145" s="3" t="s">
        <v>587</v>
      </c>
      <c r="S145" s="3" t="s">
        <v>403</v>
      </c>
      <c r="T145" s="3">
        <v>0</v>
      </c>
      <c r="U145" s="3" t="s">
        <v>403</v>
      </c>
      <c r="V145" s="3" t="s">
        <v>1056</v>
      </c>
    </row>
    <row r="146" spans="5:22" ht="11.25">
      <c r="E146" s="3" t="s">
        <v>404</v>
      </c>
      <c r="F146" s="3" t="s">
        <v>26</v>
      </c>
      <c r="M146" s="3" t="s">
        <v>723</v>
      </c>
      <c r="N146" s="3" t="s">
        <v>587</v>
      </c>
      <c r="S146" s="3" t="s">
        <v>404</v>
      </c>
      <c r="T146" s="3" t="s">
        <v>26</v>
      </c>
      <c r="U146" s="3" t="s">
        <v>404</v>
      </c>
      <c r="V146" s="3">
        <v>0</v>
      </c>
    </row>
    <row r="147" spans="5:22" ht="11.25">
      <c r="E147" s="3" t="s">
        <v>405</v>
      </c>
      <c r="F147" s="3" t="s">
        <v>997</v>
      </c>
      <c r="M147" s="3" t="s">
        <v>724</v>
      </c>
      <c r="N147" s="3" t="s">
        <v>587</v>
      </c>
      <c r="S147" s="3" t="s">
        <v>405</v>
      </c>
      <c r="T147" s="3" t="s">
        <v>1103</v>
      </c>
      <c r="U147" s="3" t="s">
        <v>405</v>
      </c>
      <c r="V147" s="3" t="s">
        <v>65</v>
      </c>
    </row>
    <row r="148" spans="5:22" ht="11.25">
      <c r="E148" s="3" t="s">
        <v>406</v>
      </c>
      <c r="F148" s="3" t="s">
        <v>904</v>
      </c>
      <c r="M148" s="3" t="s">
        <v>725</v>
      </c>
      <c r="N148" s="3" t="s">
        <v>587</v>
      </c>
      <c r="S148" s="3" t="s">
        <v>406</v>
      </c>
      <c r="T148" s="3" t="s">
        <v>11</v>
      </c>
      <c r="U148" s="3" t="s">
        <v>406</v>
      </c>
      <c r="V148" s="3" t="s">
        <v>1092</v>
      </c>
    </row>
    <row r="149" spans="5:22" ht="11.25">
      <c r="E149" s="3" t="s">
        <v>407</v>
      </c>
      <c r="F149" s="3" t="s">
        <v>1094</v>
      </c>
      <c r="M149" s="3" t="s">
        <v>726</v>
      </c>
      <c r="N149" s="3" t="s">
        <v>587</v>
      </c>
      <c r="S149" s="3" t="s">
        <v>407</v>
      </c>
      <c r="T149" s="3" t="s">
        <v>1065</v>
      </c>
      <c r="U149" s="3" t="s">
        <v>407</v>
      </c>
      <c r="V149" s="3">
        <v>13</v>
      </c>
    </row>
    <row r="150" spans="5:22" ht="11.25">
      <c r="E150" s="3" t="s">
        <v>408</v>
      </c>
      <c r="F150" s="3" t="s">
        <v>1022</v>
      </c>
      <c r="M150" s="3" t="s">
        <v>727</v>
      </c>
      <c r="N150" s="3" t="s">
        <v>587</v>
      </c>
      <c r="S150" s="3" t="s">
        <v>408</v>
      </c>
      <c r="T150" s="3" t="s">
        <v>100</v>
      </c>
      <c r="U150" s="3" t="s">
        <v>408</v>
      </c>
      <c r="V150" s="3" t="s">
        <v>1105</v>
      </c>
    </row>
    <row r="151" spans="5:22" ht="11.25">
      <c r="E151" s="3" t="s">
        <v>1057</v>
      </c>
      <c r="F151" s="3" t="s">
        <v>17</v>
      </c>
      <c r="M151" s="3" t="s">
        <v>728</v>
      </c>
      <c r="N151" s="3" t="s">
        <v>587</v>
      </c>
      <c r="S151" s="3" t="s">
        <v>1057</v>
      </c>
      <c r="T151" s="3" t="s">
        <v>101</v>
      </c>
      <c r="U151" s="3" t="s">
        <v>1057</v>
      </c>
      <c r="V151" s="3" t="s">
        <v>1099</v>
      </c>
    </row>
    <row r="152" spans="5:22" ht="11.25">
      <c r="E152" s="3" t="s">
        <v>409</v>
      </c>
      <c r="F152" s="3" t="s">
        <v>938</v>
      </c>
      <c r="M152" s="3" t="s">
        <v>729</v>
      </c>
      <c r="N152" s="3" t="s">
        <v>587</v>
      </c>
      <c r="S152" s="3" t="s">
        <v>409</v>
      </c>
      <c r="T152" s="3" t="s">
        <v>1316</v>
      </c>
      <c r="U152" s="3" t="s">
        <v>409</v>
      </c>
      <c r="V152" s="3" t="s">
        <v>953</v>
      </c>
    </row>
    <row r="153" spans="5:22" ht="11.25">
      <c r="E153" s="3" t="s">
        <v>410</v>
      </c>
      <c r="F153" s="3" t="s">
        <v>1030</v>
      </c>
      <c r="M153" s="3" t="s">
        <v>730</v>
      </c>
      <c r="N153" s="3" t="s">
        <v>587</v>
      </c>
      <c r="S153" s="3" t="s">
        <v>410</v>
      </c>
      <c r="T153" s="3" t="s">
        <v>938</v>
      </c>
      <c r="U153" s="3" t="s">
        <v>410</v>
      </c>
      <c r="V153" s="3" t="s">
        <v>1040</v>
      </c>
    </row>
    <row r="154" spans="5:22" ht="11.25">
      <c r="E154" s="3" t="s">
        <v>411</v>
      </c>
      <c r="F154" s="3" t="s">
        <v>1280</v>
      </c>
      <c r="M154" s="3" t="s">
        <v>731</v>
      </c>
      <c r="N154" s="3" t="s">
        <v>587</v>
      </c>
      <c r="S154" s="3" t="s">
        <v>411</v>
      </c>
      <c r="T154" s="3" t="s">
        <v>1041</v>
      </c>
      <c r="U154" s="3" t="s">
        <v>411</v>
      </c>
      <c r="V154" s="3" t="s">
        <v>1040</v>
      </c>
    </row>
    <row r="155" spans="5:22" ht="11.25">
      <c r="E155" s="3" t="s">
        <v>1059</v>
      </c>
      <c r="F155" s="3" t="s">
        <v>1064</v>
      </c>
      <c r="M155" s="3" t="s">
        <v>732</v>
      </c>
      <c r="N155" s="3" t="s">
        <v>587</v>
      </c>
      <c r="S155" s="3" t="s">
        <v>1059</v>
      </c>
      <c r="T155" s="3" t="s">
        <v>101</v>
      </c>
      <c r="U155" s="3" t="s">
        <v>1059</v>
      </c>
      <c r="V155" s="3" t="s">
        <v>1106</v>
      </c>
    </row>
    <row r="156" spans="5:22" ht="11.25">
      <c r="E156" s="3" t="s">
        <v>1060</v>
      </c>
      <c r="F156" s="3" t="s">
        <v>1089</v>
      </c>
      <c r="M156" s="3" t="s">
        <v>733</v>
      </c>
      <c r="N156" s="3" t="s">
        <v>587</v>
      </c>
      <c r="S156" s="3" t="s">
        <v>1060</v>
      </c>
      <c r="T156" s="3" t="s">
        <v>1030</v>
      </c>
      <c r="U156" s="3" t="s">
        <v>1060</v>
      </c>
      <c r="V156" s="3" t="s">
        <v>1093</v>
      </c>
    </row>
    <row r="157" spans="5:22" ht="11.25">
      <c r="E157" s="3" t="s">
        <v>1062</v>
      </c>
      <c r="F157" s="3" t="s">
        <v>2</v>
      </c>
      <c r="M157" s="3" t="s">
        <v>734</v>
      </c>
      <c r="N157" s="3" t="s">
        <v>587</v>
      </c>
      <c r="S157" s="3" t="s">
        <v>1062</v>
      </c>
      <c r="T157" s="3" t="s">
        <v>24</v>
      </c>
      <c r="U157" s="3" t="s">
        <v>1062</v>
      </c>
      <c r="V157" s="3" t="s">
        <v>7</v>
      </c>
    </row>
    <row r="158" spans="5:22" ht="11.25">
      <c r="E158" s="3" t="s">
        <v>853</v>
      </c>
      <c r="F158" s="3">
        <v>112</v>
      </c>
      <c r="M158" s="3" t="s">
        <v>735</v>
      </c>
      <c r="N158" s="3" t="s">
        <v>587</v>
      </c>
      <c r="S158" s="3" t="s">
        <v>853</v>
      </c>
      <c r="T158" s="3">
        <v>112</v>
      </c>
      <c r="U158" s="3" t="s">
        <v>853</v>
      </c>
      <c r="V158" s="3">
        <v>112</v>
      </c>
    </row>
    <row r="159" spans="13:14" ht="11.25">
      <c r="M159" s="3" t="s">
        <v>736</v>
      </c>
      <c r="N159" s="3" t="s">
        <v>587</v>
      </c>
    </row>
    <row r="160" spans="13:14" ht="11.25">
      <c r="M160" s="3" t="s">
        <v>737</v>
      </c>
      <c r="N160" s="3">
        <v>112</v>
      </c>
    </row>
    <row r="161" spans="13:14" ht="11.25">
      <c r="M161" s="3" t="s">
        <v>738</v>
      </c>
      <c r="N161" s="3">
        <v>186</v>
      </c>
    </row>
    <row r="162" spans="13:14" ht="11.25">
      <c r="M162" s="3" t="s">
        <v>739</v>
      </c>
      <c r="N162" s="3">
        <v>2891</v>
      </c>
    </row>
    <row r="163" spans="13:14" ht="11.25">
      <c r="M163" s="3" t="s">
        <v>740</v>
      </c>
      <c r="N163" s="3" t="s">
        <v>587</v>
      </c>
    </row>
    <row r="164" spans="13:14" ht="11.25">
      <c r="M164" s="3" t="s">
        <v>741</v>
      </c>
      <c r="N164" s="3" t="s">
        <v>587</v>
      </c>
    </row>
    <row r="165" spans="13:14" ht="11.25">
      <c r="M165" s="3" t="s">
        <v>742</v>
      </c>
      <c r="N165" s="3" t="s">
        <v>587</v>
      </c>
    </row>
    <row r="166" spans="13:14" ht="11.25">
      <c r="M166" s="3" t="s">
        <v>743</v>
      </c>
      <c r="N166" s="3" t="s">
        <v>587</v>
      </c>
    </row>
    <row r="167" spans="13:14" ht="11.25">
      <c r="M167" s="3" t="s">
        <v>744</v>
      </c>
      <c r="N167" s="3" t="s">
        <v>587</v>
      </c>
    </row>
    <row r="168" spans="13:14" ht="11.25">
      <c r="M168" s="3" t="s">
        <v>745</v>
      </c>
      <c r="N168" s="3" t="s">
        <v>587</v>
      </c>
    </row>
    <row r="169" spans="13:14" ht="11.25">
      <c r="M169" s="3" t="s">
        <v>746</v>
      </c>
      <c r="N169" s="3" t="s">
        <v>587</v>
      </c>
    </row>
    <row r="170" spans="13:14" ht="11.25">
      <c r="M170" s="3" t="s">
        <v>747</v>
      </c>
      <c r="N170" s="3" t="s">
        <v>587</v>
      </c>
    </row>
    <row r="171" spans="13:14" ht="11.25">
      <c r="M171" s="3" t="s">
        <v>748</v>
      </c>
      <c r="N171" s="3" t="s">
        <v>587</v>
      </c>
    </row>
    <row r="172" spans="13:14" ht="11.25">
      <c r="M172" s="3" t="s">
        <v>749</v>
      </c>
      <c r="N172" s="3" t="s">
        <v>587</v>
      </c>
    </row>
    <row r="173" spans="13:14" ht="11.25">
      <c r="M173" s="3" t="s">
        <v>750</v>
      </c>
      <c r="N173" s="3" t="s">
        <v>587</v>
      </c>
    </row>
    <row r="174" spans="13:14" ht="11.25">
      <c r="M174" s="3" t="s">
        <v>751</v>
      </c>
      <c r="N174" s="3" t="s">
        <v>587</v>
      </c>
    </row>
    <row r="175" spans="13:14" ht="11.25">
      <c r="M175" s="3" t="s">
        <v>752</v>
      </c>
      <c r="N175" s="3" t="s">
        <v>587</v>
      </c>
    </row>
    <row r="176" spans="13:14" ht="11.25">
      <c r="M176" s="3" t="s">
        <v>753</v>
      </c>
      <c r="N176" s="3" t="s">
        <v>587</v>
      </c>
    </row>
    <row r="177" spans="13:14" ht="11.25">
      <c r="M177" s="3" t="s">
        <v>754</v>
      </c>
      <c r="N177" s="3" t="s">
        <v>587</v>
      </c>
    </row>
    <row r="178" spans="13:14" ht="11.25">
      <c r="M178" s="3" t="s">
        <v>755</v>
      </c>
      <c r="N178" s="3" t="s">
        <v>587</v>
      </c>
    </row>
    <row r="179" spans="13:14" ht="11.25">
      <c r="M179" s="3" t="s">
        <v>756</v>
      </c>
      <c r="N179" s="3" t="s">
        <v>587</v>
      </c>
    </row>
    <row r="180" spans="13:14" ht="11.25">
      <c r="M180" s="3" t="s">
        <v>757</v>
      </c>
      <c r="N180" s="3" t="s">
        <v>587</v>
      </c>
    </row>
    <row r="181" spans="13:14" ht="11.25">
      <c r="M181" s="3" t="s">
        <v>758</v>
      </c>
      <c r="N181" s="3" t="s">
        <v>587</v>
      </c>
    </row>
    <row r="182" spans="13:14" ht="11.25">
      <c r="M182" s="3" t="s">
        <v>759</v>
      </c>
      <c r="N182" s="3" t="s">
        <v>587</v>
      </c>
    </row>
    <row r="183" spans="13:14" ht="11.25">
      <c r="M183" s="3" t="s">
        <v>760</v>
      </c>
      <c r="N183" s="3" t="s">
        <v>587</v>
      </c>
    </row>
    <row r="184" spans="13:14" ht="11.25">
      <c r="M184" s="3" t="s">
        <v>761</v>
      </c>
      <c r="N184" s="3" t="s">
        <v>587</v>
      </c>
    </row>
    <row r="185" spans="13:14" ht="11.25">
      <c r="M185" s="3" t="s">
        <v>762</v>
      </c>
      <c r="N185" s="3" t="s">
        <v>587</v>
      </c>
    </row>
    <row r="186" spans="13:14" ht="11.25">
      <c r="M186" s="3" t="s">
        <v>763</v>
      </c>
      <c r="N186" s="3" t="s">
        <v>587</v>
      </c>
    </row>
    <row r="187" spans="13:14" ht="11.25">
      <c r="M187" s="3" t="s">
        <v>764</v>
      </c>
      <c r="N187" s="3" t="s">
        <v>587</v>
      </c>
    </row>
    <row r="188" spans="13:14" ht="11.25">
      <c r="M188" s="3" t="s">
        <v>765</v>
      </c>
      <c r="N188" s="3" t="s">
        <v>587</v>
      </c>
    </row>
    <row r="189" spans="13:14" ht="11.25">
      <c r="M189" s="3" t="s">
        <v>766</v>
      </c>
      <c r="N189" s="3" t="s">
        <v>587</v>
      </c>
    </row>
    <row r="190" spans="13:14" ht="11.25">
      <c r="M190" s="3" t="s">
        <v>767</v>
      </c>
      <c r="N190" s="3" t="s">
        <v>587</v>
      </c>
    </row>
    <row r="191" spans="13:14" ht="11.25">
      <c r="M191" s="3" t="s">
        <v>768</v>
      </c>
      <c r="N191" s="3" t="s">
        <v>587</v>
      </c>
    </row>
    <row r="192" spans="13:14" ht="11.25">
      <c r="M192" s="3" t="s">
        <v>769</v>
      </c>
      <c r="N192" s="3" t="s">
        <v>587</v>
      </c>
    </row>
    <row r="193" spans="13:14" ht="11.25">
      <c r="M193" s="3" t="s">
        <v>770</v>
      </c>
      <c r="N193" s="3" t="s">
        <v>587</v>
      </c>
    </row>
    <row r="194" spans="13:14" ht="11.25">
      <c r="M194" s="3" t="s">
        <v>771</v>
      </c>
      <c r="N194" s="3" t="s">
        <v>587</v>
      </c>
    </row>
    <row r="195" spans="13:14" ht="11.25">
      <c r="M195" s="3" t="s">
        <v>772</v>
      </c>
      <c r="N195" s="3" t="s">
        <v>587</v>
      </c>
    </row>
    <row r="196" spans="13:14" ht="11.25">
      <c r="M196" s="3" t="s">
        <v>773</v>
      </c>
      <c r="N196" s="3" t="s">
        <v>587</v>
      </c>
    </row>
    <row r="197" spans="13:14" ht="11.25">
      <c r="M197" s="3" t="s">
        <v>774</v>
      </c>
      <c r="N197" s="3" t="s">
        <v>587</v>
      </c>
    </row>
    <row r="198" spans="13:14" ht="11.25">
      <c r="M198" s="3" t="s">
        <v>775</v>
      </c>
      <c r="N198" s="3" t="s">
        <v>587</v>
      </c>
    </row>
    <row r="199" spans="13:14" ht="11.25">
      <c r="M199" s="3" t="s">
        <v>776</v>
      </c>
      <c r="N199" s="3" t="s">
        <v>587</v>
      </c>
    </row>
    <row r="200" spans="13:14" ht="11.25">
      <c r="M200" s="3" t="s">
        <v>777</v>
      </c>
      <c r="N200" s="3" t="s">
        <v>587</v>
      </c>
    </row>
    <row r="201" spans="13:14" ht="11.25">
      <c r="M201" s="3" t="s">
        <v>778</v>
      </c>
      <c r="N201" s="3" t="s">
        <v>587</v>
      </c>
    </row>
    <row r="202" spans="13:14" ht="11.25">
      <c r="M202" s="3" t="s">
        <v>779</v>
      </c>
      <c r="N202" s="3" t="s">
        <v>587</v>
      </c>
    </row>
    <row r="203" spans="13:14" ht="11.25">
      <c r="M203" s="3" t="s">
        <v>780</v>
      </c>
      <c r="N203" s="3" t="s">
        <v>587</v>
      </c>
    </row>
    <row r="204" spans="13:14" ht="11.25">
      <c r="M204" s="3" t="s">
        <v>781</v>
      </c>
      <c r="N204" s="3" t="s">
        <v>587</v>
      </c>
    </row>
    <row r="205" spans="13:14" ht="11.25">
      <c r="M205" s="3" t="s">
        <v>782</v>
      </c>
      <c r="N205" s="3" t="s">
        <v>587</v>
      </c>
    </row>
    <row r="206" spans="13:14" ht="11.25">
      <c r="M206" s="3" t="s">
        <v>783</v>
      </c>
      <c r="N206" s="3" t="s">
        <v>587</v>
      </c>
    </row>
    <row r="207" spans="13:14" ht="11.25">
      <c r="M207" s="3" t="s">
        <v>784</v>
      </c>
      <c r="N207" s="3" t="s">
        <v>587</v>
      </c>
    </row>
    <row r="208" spans="13:14" ht="11.25">
      <c r="M208" s="3" t="s">
        <v>785</v>
      </c>
      <c r="N208" s="3" t="s">
        <v>587</v>
      </c>
    </row>
    <row r="209" spans="13:14" ht="11.25">
      <c r="M209" s="3" t="s">
        <v>786</v>
      </c>
      <c r="N209" s="3" t="s">
        <v>587</v>
      </c>
    </row>
    <row r="210" spans="13:14" ht="11.25">
      <c r="M210" s="3" t="s">
        <v>787</v>
      </c>
      <c r="N210" s="3" t="s">
        <v>587</v>
      </c>
    </row>
    <row r="211" spans="13:14" ht="11.25">
      <c r="M211" s="3" t="s">
        <v>788</v>
      </c>
      <c r="N211" s="3" t="s">
        <v>587</v>
      </c>
    </row>
    <row r="212" spans="13:14" ht="11.25">
      <c r="M212" s="3" t="s">
        <v>789</v>
      </c>
      <c r="N212" s="3" t="s">
        <v>587</v>
      </c>
    </row>
    <row r="213" spans="13:14" ht="11.25">
      <c r="M213" s="3" t="s">
        <v>790</v>
      </c>
      <c r="N213" s="3" t="s">
        <v>587</v>
      </c>
    </row>
    <row r="214" spans="13:14" ht="11.25">
      <c r="M214" s="3" t="s">
        <v>791</v>
      </c>
      <c r="N214" s="3" t="s">
        <v>587</v>
      </c>
    </row>
    <row r="215" spans="13:14" ht="11.25">
      <c r="M215" s="3" t="s">
        <v>792</v>
      </c>
      <c r="N215" s="3" t="s">
        <v>587</v>
      </c>
    </row>
    <row r="216" spans="13:14" ht="11.25">
      <c r="M216" s="3" t="s">
        <v>793</v>
      </c>
      <c r="N216" s="3" t="s">
        <v>587</v>
      </c>
    </row>
    <row r="217" spans="13:14" ht="11.25">
      <c r="M217" s="3" t="s">
        <v>794</v>
      </c>
      <c r="N217" s="3" t="s">
        <v>587</v>
      </c>
    </row>
    <row r="218" spans="13:14" ht="11.25">
      <c r="M218" s="3" t="s">
        <v>795</v>
      </c>
      <c r="N218" s="3" t="s">
        <v>1163</v>
      </c>
    </row>
    <row r="219" spans="13:14" ht="11.25">
      <c r="M219" s="3" t="s">
        <v>796</v>
      </c>
      <c r="N219" s="3" t="s">
        <v>1393</v>
      </c>
    </row>
    <row r="220" spans="13:14" ht="11.25">
      <c r="M220" s="3" t="s">
        <v>797</v>
      </c>
      <c r="N220" s="3" t="s">
        <v>1394</v>
      </c>
    </row>
    <row r="221" spans="13:14" ht="11.25">
      <c r="M221" s="3" t="s">
        <v>798</v>
      </c>
      <c r="N221" s="3" t="s">
        <v>587</v>
      </c>
    </row>
    <row r="222" spans="13:14" ht="11.25">
      <c r="M222" s="3" t="s">
        <v>799</v>
      </c>
      <c r="N222" s="3" t="s">
        <v>587</v>
      </c>
    </row>
    <row r="223" spans="13:14" ht="11.25">
      <c r="M223" s="3" t="s">
        <v>800</v>
      </c>
      <c r="N223" s="3" t="s">
        <v>587</v>
      </c>
    </row>
    <row r="224" spans="13:14" ht="11.25">
      <c r="M224" s="3" t="s">
        <v>801</v>
      </c>
      <c r="N224" s="3" t="s">
        <v>587</v>
      </c>
    </row>
    <row r="225" spans="13:14" ht="11.25">
      <c r="M225" s="3" t="s">
        <v>802</v>
      </c>
      <c r="N225" s="3" t="s">
        <v>587</v>
      </c>
    </row>
    <row r="226" spans="13:14" ht="11.25">
      <c r="M226" s="3" t="s">
        <v>803</v>
      </c>
      <c r="N226" s="3" t="s">
        <v>587</v>
      </c>
    </row>
    <row r="227" spans="13:14" ht="11.25">
      <c r="M227" s="3" t="s">
        <v>804</v>
      </c>
      <c r="N227" s="3" t="s">
        <v>587</v>
      </c>
    </row>
    <row r="228" spans="13:14" ht="11.25">
      <c r="M228" s="3" t="s">
        <v>805</v>
      </c>
      <c r="N228" s="3" t="s">
        <v>587</v>
      </c>
    </row>
    <row r="229" spans="13:14" ht="11.25">
      <c r="M229" s="3" t="s">
        <v>806</v>
      </c>
      <c r="N229" s="3" t="s">
        <v>587</v>
      </c>
    </row>
    <row r="230" spans="13:14" ht="11.25">
      <c r="M230" s="3" t="s">
        <v>807</v>
      </c>
      <c r="N230" s="3" t="s">
        <v>587</v>
      </c>
    </row>
    <row r="231" spans="13:14" ht="11.25">
      <c r="M231" s="3" t="s">
        <v>808</v>
      </c>
      <c r="N231" s="3" t="s">
        <v>587</v>
      </c>
    </row>
    <row r="232" spans="13:14" ht="11.25">
      <c r="M232" s="3" t="s">
        <v>809</v>
      </c>
      <c r="N232" s="3" t="s">
        <v>587</v>
      </c>
    </row>
    <row r="233" spans="13:14" ht="11.25">
      <c r="M233" s="3" t="s">
        <v>810</v>
      </c>
      <c r="N233" s="3" t="s">
        <v>587</v>
      </c>
    </row>
    <row r="234" spans="13:14" ht="11.25">
      <c r="M234" s="3" t="s">
        <v>811</v>
      </c>
      <c r="N234" s="3" t="s">
        <v>587</v>
      </c>
    </row>
    <row r="235" spans="13:14" ht="11.25">
      <c r="M235" s="3" t="s">
        <v>812</v>
      </c>
      <c r="N235" s="3" t="s">
        <v>587</v>
      </c>
    </row>
    <row r="236" spans="13:14" ht="11.25">
      <c r="M236" s="3" t="s">
        <v>813</v>
      </c>
      <c r="N236" s="3" t="s">
        <v>587</v>
      </c>
    </row>
    <row r="237" spans="13:14" ht="11.25">
      <c r="M237" s="3" t="s">
        <v>814</v>
      </c>
      <c r="N237" s="3" t="s">
        <v>587</v>
      </c>
    </row>
    <row r="238" spans="13:14" ht="11.25">
      <c r="M238" s="3" t="s">
        <v>815</v>
      </c>
      <c r="N238" s="3" t="s">
        <v>587</v>
      </c>
    </row>
    <row r="239" spans="13:14" ht="11.25">
      <c r="M239" s="3" t="s">
        <v>816</v>
      </c>
      <c r="N239" s="3" t="s">
        <v>587</v>
      </c>
    </row>
    <row r="240" spans="13:14" ht="11.25">
      <c r="M240" s="3" t="s">
        <v>817</v>
      </c>
      <c r="N240" s="3" t="s">
        <v>587</v>
      </c>
    </row>
    <row r="241" spans="13:14" ht="11.25">
      <c r="M241" s="3" t="s">
        <v>818</v>
      </c>
      <c r="N241" s="3" t="s">
        <v>587</v>
      </c>
    </row>
    <row r="242" spans="13:14" ht="11.25">
      <c r="M242" s="3" t="s">
        <v>819</v>
      </c>
      <c r="N242" s="3" t="s">
        <v>587</v>
      </c>
    </row>
    <row r="243" spans="13:14" ht="11.25">
      <c r="M243" s="3" t="s">
        <v>820</v>
      </c>
      <c r="N243" s="3" t="s">
        <v>587</v>
      </c>
    </row>
    <row r="244" spans="13:14" ht="11.25">
      <c r="M244" s="3" t="s">
        <v>821</v>
      </c>
      <c r="N244" s="3" t="s">
        <v>587</v>
      </c>
    </row>
    <row r="245" spans="13:14" ht="11.25">
      <c r="M245" s="3" t="s">
        <v>822</v>
      </c>
      <c r="N245" s="3" t="s">
        <v>587</v>
      </c>
    </row>
    <row r="246" spans="13:14" ht="11.25">
      <c r="M246" s="3" t="s">
        <v>823</v>
      </c>
      <c r="N246" s="3" t="s">
        <v>587</v>
      </c>
    </row>
    <row r="247" spans="13:14" ht="11.25">
      <c r="M247" s="3" t="s">
        <v>824</v>
      </c>
      <c r="N247" s="3" t="s">
        <v>587</v>
      </c>
    </row>
    <row r="248" spans="13:14" ht="11.25">
      <c r="M248" s="3" t="s">
        <v>825</v>
      </c>
      <c r="N248" s="3" t="s">
        <v>587</v>
      </c>
    </row>
    <row r="249" spans="13:14" ht="11.25">
      <c r="M249" s="3" t="s">
        <v>826</v>
      </c>
      <c r="N249" s="3" t="s">
        <v>587</v>
      </c>
    </row>
    <row r="250" spans="13:14" ht="11.25">
      <c r="M250" s="3" t="s">
        <v>827</v>
      </c>
      <c r="N250" s="3" t="s">
        <v>587</v>
      </c>
    </row>
    <row r="251" spans="13:14" ht="11.25">
      <c r="M251" s="3" t="s">
        <v>828</v>
      </c>
      <c r="N251" s="3" t="s">
        <v>587</v>
      </c>
    </row>
    <row r="252" spans="13:14" ht="11.25">
      <c r="M252" s="3" t="s">
        <v>829</v>
      </c>
      <c r="N252" s="3" t="s">
        <v>587</v>
      </c>
    </row>
    <row r="253" spans="13:14" ht="11.25">
      <c r="M253" s="3" t="s">
        <v>830</v>
      </c>
      <c r="N253" s="3" t="s">
        <v>587</v>
      </c>
    </row>
    <row r="254" spans="13:14" ht="11.25">
      <c r="M254" s="3" t="s">
        <v>831</v>
      </c>
      <c r="N254" s="3" t="s">
        <v>587</v>
      </c>
    </row>
    <row r="255" spans="13:14" ht="11.25">
      <c r="M255" s="3" t="s">
        <v>832</v>
      </c>
      <c r="N255" s="3" t="s">
        <v>587</v>
      </c>
    </row>
    <row r="256" spans="13:14" ht="11.25">
      <c r="M256" s="3" t="s">
        <v>833</v>
      </c>
      <c r="N256" s="3" t="s">
        <v>587</v>
      </c>
    </row>
    <row r="257" spans="13:14" ht="11.25">
      <c r="M257" s="3" t="s">
        <v>834</v>
      </c>
      <c r="N257" s="3" t="s">
        <v>587</v>
      </c>
    </row>
    <row r="258" spans="13:14" ht="11.25">
      <c r="M258" s="3" t="s">
        <v>835</v>
      </c>
      <c r="N258" s="3" t="s">
        <v>587</v>
      </c>
    </row>
    <row r="259" spans="13:14" ht="11.25">
      <c r="M259" s="3" t="s">
        <v>836</v>
      </c>
      <c r="N259" s="3" t="s">
        <v>587</v>
      </c>
    </row>
    <row r="260" spans="13:14" ht="11.25">
      <c r="M260" s="3" t="s">
        <v>837</v>
      </c>
      <c r="N260" s="3" t="s">
        <v>587</v>
      </c>
    </row>
    <row r="261" spans="13:14" ht="11.25">
      <c r="M261" s="3" t="s">
        <v>838</v>
      </c>
      <c r="N261" s="3" t="s">
        <v>587</v>
      </c>
    </row>
    <row r="262" spans="13:14" ht="11.25">
      <c r="M262" s="3" t="s">
        <v>839</v>
      </c>
      <c r="N262" s="3" t="s">
        <v>587</v>
      </c>
    </row>
    <row r="263" spans="13:14" ht="11.25">
      <c r="M263" s="3" t="s">
        <v>840</v>
      </c>
      <c r="N263" s="3" t="s">
        <v>587</v>
      </c>
    </row>
    <row r="264" spans="13:14" ht="11.25">
      <c r="M264" s="3" t="s">
        <v>841</v>
      </c>
      <c r="N264" s="3" t="s">
        <v>587</v>
      </c>
    </row>
    <row r="265" spans="13:14" ht="11.25">
      <c r="M265" s="3" t="s">
        <v>842</v>
      </c>
      <c r="N265" s="3" t="s">
        <v>587</v>
      </c>
    </row>
    <row r="266" spans="13:14" ht="11.25">
      <c r="M266" s="3" t="s">
        <v>843</v>
      </c>
      <c r="N266" s="3" t="s">
        <v>587</v>
      </c>
    </row>
    <row r="267" spans="13:14" ht="11.25">
      <c r="M267" s="3" t="s">
        <v>844</v>
      </c>
      <c r="N267" s="3" t="s">
        <v>587</v>
      </c>
    </row>
    <row r="268" spans="13:14" ht="11.25">
      <c r="M268" s="3" t="s">
        <v>845</v>
      </c>
      <c r="N268" s="3" t="s">
        <v>587</v>
      </c>
    </row>
    <row r="269" spans="13:14" ht="11.25">
      <c r="M269" s="3" t="s">
        <v>846</v>
      </c>
      <c r="N269" s="3" t="s">
        <v>587</v>
      </c>
    </row>
    <row r="270" spans="13:14" ht="11.25">
      <c r="M270" s="3" t="s">
        <v>847</v>
      </c>
      <c r="N270" s="3" t="s">
        <v>587</v>
      </c>
    </row>
    <row r="271" spans="13:14" ht="11.25">
      <c r="M271" s="3" t="s">
        <v>848</v>
      </c>
      <c r="N271" s="3" t="s">
        <v>587</v>
      </c>
    </row>
    <row r="272" spans="13:14" ht="11.25">
      <c r="M272" s="3" t="s">
        <v>849</v>
      </c>
      <c r="N272" s="3" t="s">
        <v>587</v>
      </c>
    </row>
    <row r="273" spans="13:14" ht="11.25">
      <c r="M273" s="3" t="s">
        <v>850</v>
      </c>
      <c r="N273" s="3" t="s">
        <v>587</v>
      </c>
    </row>
    <row r="274" spans="13:14" ht="11.25">
      <c r="M274" s="3" t="s">
        <v>851</v>
      </c>
      <c r="N274" s="3" t="s">
        <v>587</v>
      </c>
    </row>
    <row r="275" spans="13:14" ht="11.25">
      <c r="M275" s="3" t="s">
        <v>852</v>
      </c>
      <c r="N275" s="3" t="s">
        <v>587</v>
      </c>
    </row>
    <row r="276" spans="13:14" ht="11.25">
      <c r="M276" s="3" t="s">
        <v>853</v>
      </c>
      <c r="N276" s="3">
        <v>112</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112</v>
      </c>
      <c r="C1" s="3" t="str">
        <f>Tab!E1</f>
        <v>idcc </v>
      </c>
      <c r="D1" s="3">
        <f>Tab!F1</f>
        <v>112</v>
      </c>
      <c r="E1" s="3" t="str">
        <f>Tab!G1</f>
        <v>idcc </v>
      </c>
      <c r="F1" s="3">
        <f>Tab!H1</f>
        <v>112</v>
      </c>
      <c r="G1" s="3" t="str">
        <f>Tab!I1</f>
        <v>idcc </v>
      </c>
      <c r="H1" s="3">
        <f>Tab!J1</f>
        <v>112</v>
      </c>
      <c r="I1" s="3" t="str">
        <f>Tab!K1</f>
        <v>idcc </v>
      </c>
      <c r="J1" s="3">
        <f>Tab!L1</f>
        <v>112</v>
      </c>
      <c r="L1" s="3" t="str">
        <f>Tab!S1</f>
        <v>idcc </v>
      </c>
      <c r="M1" s="3" t="str">
        <f>Tab!O1</f>
        <v>idcc </v>
      </c>
      <c r="N1" s="3" t="str">
        <f>Tab!U1</f>
        <v>idcc </v>
      </c>
      <c r="O1" s="25" t="str">
        <f>Tab!Q1</f>
        <v>idcc </v>
      </c>
      <c r="P1" s="3">
        <f>Tab!R1</f>
        <v>112</v>
      </c>
    </row>
    <row r="2" spans="1:17" ht="11.25">
      <c r="A2" s="3" t="str">
        <f>Tab!C2</f>
        <v>naf4PCT_COL1 </v>
      </c>
      <c r="B2" s="3" t="str">
        <f>SUBSTITUTE(Tab!D2,".",",")</f>
        <v>0</v>
      </c>
      <c r="C2" s="3" t="str">
        <f>Tab!E2</f>
        <v>emp_i_3112 </v>
      </c>
      <c r="D2" s="3" t="str">
        <f>SUBSTITUTE(Tab!F2,".",",")</f>
        <v>48475</v>
      </c>
      <c r="E2" s="3" t="str">
        <f>Tab!G2</f>
        <v>sal_i_txcouv </v>
      </c>
      <c r="F2" s="3" t="str">
        <f>SUBSTITUTE(Tab!H2,".",",")</f>
        <v>96,12675329 </v>
      </c>
      <c r="G2" s="3" t="str">
        <f>Tab!I2</f>
        <v>enti1_0 </v>
      </c>
      <c r="H2" s="3" t="str">
        <f>SUBSTITUTE(Tab!J2,".",",")</f>
        <v>253</v>
      </c>
      <c r="I2" s="3" t="str">
        <f>Tab!K2</f>
        <v>REPCRISPOIDS_COL1 </v>
      </c>
      <c r="J2" s="3" t="str">
        <f>SUBSTITUTE(Tab!L2,".",",")</f>
        <v>16,325748987 </v>
      </c>
      <c r="L2" s="3" t="str">
        <f>Tab!S2</f>
        <v>emp_i_3112 </v>
      </c>
      <c r="M2" s="3">
        <f>SUBSTITUTE(Tab!T2,".",",")+0</f>
        <v>17359</v>
      </c>
      <c r="N2" s="3" t="str">
        <f>Tab!U2</f>
        <v>emp_i_3112 </v>
      </c>
      <c r="O2" s="25">
        <f>SUBSTITUTE(Tab!V2,".",",")+0</f>
        <v>31116</v>
      </c>
      <c r="P2" s="3" t="str">
        <f>SUBSTITUTE(Tab!P2,".",",")</f>
        <v>-8,986395791 </v>
      </c>
      <c r="Q2" s="3" t="str">
        <f>SUBSTITUTE(Tab!R2,".",",")</f>
        <v>975</v>
      </c>
    </row>
    <row r="3" spans="1:17" ht="11.25">
      <c r="A3" s="3" t="str">
        <f>Tab!C3</f>
        <v>naf4PCT_COL2 </v>
      </c>
      <c r="B3" s="3" t="str">
        <f>SUBSTITUTE(Tab!D3,".",",")</f>
        <v>88,208354822 </v>
      </c>
      <c r="C3" s="3" t="str">
        <f>Tab!E3</f>
        <v>emp_i_etp </v>
      </c>
      <c r="D3" s="3" t="str">
        <f>SUBSTITUTE(Tab!F3,".",",")</f>
        <v>48075,625949 </v>
      </c>
      <c r="E3" s="3" t="str">
        <f>Tab!G3</f>
        <v>sal_c_txcouv </v>
      </c>
      <c r="F3" s="3" t="str">
        <f>SUBSTITUTE(Tab!H3,".",",")</f>
        <v>90,418152526 </v>
      </c>
      <c r="G3" s="3" t="str">
        <f>Tab!I3</f>
        <v>enti1_1 </v>
      </c>
      <c r="H3" s="3" t="str">
        <f>SUBSTITUTE(Tab!J3,".",",")</f>
        <v>104</v>
      </c>
      <c r="I3" s="3" t="str">
        <f>Tab!K3</f>
        <v>REPCRISPOIDS_COL2 </v>
      </c>
      <c r="J3" s="3" t="str">
        <f>SUBSTITUTE(Tab!L3,".",",")</f>
        <v>10,729890047 </v>
      </c>
      <c r="L3" s="3" t="str">
        <f>Tab!S3</f>
        <v>emp_i_etp </v>
      </c>
      <c r="M3" s="3">
        <f>SUBSTITUTE(Tab!T3,".",",")+0</f>
        <v>16927.383881</v>
      </c>
      <c r="N3" s="3" t="str">
        <f>Tab!U3</f>
        <v>emp_i_etp </v>
      </c>
      <c r="O3" s="25">
        <f>SUBSTITUTE(Tab!V3,".",",")+0</f>
        <v>31148.242068</v>
      </c>
      <c r="P3" s="3" t="str">
        <f>SUBSTITUTE(Tab!P3,".",",")</f>
        <v>-21,39552889 </v>
      </c>
      <c r="Q3" s="3" t="str">
        <f>SUBSTITUTE(Tab!R3,".",",")</f>
        <v>52317</v>
      </c>
    </row>
    <row r="4" spans="1:17" ht="11.25">
      <c r="A4" s="3" t="str">
        <f>Tab!C4</f>
        <v>naf4PCT_COL3 </v>
      </c>
      <c r="B4" s="3" t="str">
        <f>SUBSTITUTE(Tab!D4,".",",")</f>
        <v>0</v>
      </c>
      <c r="C4" s="3" t="str">
        <f>Tab!E4</f>
        <v>emp_c_3112 </v>
      </c>
      <c r="D4" s="3" t="str">
        <f>SUBSTITUTE(Tab!F4,".",",")</f>
        <v>851183</v>
      </c>
      <c r="E4" s="3" t="str">
        <f>Tab!G4</f>
        <v>sal_txcouv </v>
      </c>
      <c r="F4" s="3" t="str">
        <f>SUBSTITUTE(Tab!H4,".",",")</f>
        <v>94,116621736 </v>
      </c>
      <c r="G4" s="3" t="str">
        <f>Tab!I4</f>
        <v>enti1_2 </v>
      </c>
      <c r="H4" s="3" t="str">
        <f>SUBSTITUTE(Tab!J4,".",",")</f>
        <v>101</v>
      </c>
      <c r="I4" s="3" t="str">
        <f>Tab!K4</f>
        <v>REPCRISPOIDS_COL3 </v>
      </c>
      <c r="J4" s="3" t="str">
        <f>SUBSTITUTE(Tab!L4,".",",")</f>
        <v>7,5980135881 </v>
      </c>
      <c r="L4" s="3" t="str">
        <f>Tab!S4</f>
        <v>emp_c_3112 </v>
      </c>
      <c r="M4" s="3">
        <f>SUBSTITUTE(Tab!T4,".",",")+0</f>
        <v>371990</v>
      </c>
      <c r="N4" s="3" t="str">
        <f>Tab!U4</f>
        <v>emp_c_3112 </v>
      </c>
      <c r="O4" s="25">
        <f>SUBSTITUTE(Tab!V4,".",",")+0</f>
        <v>479193</v>
      </c>
      <c r="P4" s="3" t="str">
        <f>SUBSTITUTE(Tab!P4,".",",")</f>
        <v>-12,44755462 </v>
      </c>
      <c r="Q4" s="3" t="str">
        <f>SUBSTITUTE(Tab!R4,".",",")</f>
        <v>354558</v>
      </c>
    </row>
    <row r="5" spans="1:22" ht="11.25">
      <c r="A5" s="3" t="str">
        <f>Tab!C5</f>
        <v>naf4PCT_COL4 </v>
      </c>
      <c r="B5" s="3" t="str">
        <f>SUBSTITUTE(Tab!D5,".",",")</f>
        <v>11,791645178 </v>
      </c>
      <c r="C5" s="3" t="str">
        <f>Tab!E5</f>
        <v>emp_c_etp </v>
      </c>
      <c r="D5" s="3" t="str">
        <f>SUBSTITUTE(Tab!F5,".",",")</f>
        <v>811014,15687 </v>
      </c>
      <c r="E5" s="3" t="str">
        <f>Tab!G5</f>
        <v>zsal_i </v>
      </c>
      <c r="F5" s="3" t="str">
        <f>SUBSTITUTE(Tab!H5,".",",")</f>
        <v>2540</v>
      </c>
      <c r="G5" s="3" t="str">
        <f>Tab!I5</f>
        <v>enti1_3 </v>
      </c>
      <c r="H5" s="3" t="str">
        <f>SUBSTITUTE(Tab!J5,".",",")</f>
        <v>50</v>
      </c>
      <c r="I5" s="3" t="str">
        <f>Tab!K5</f>
        <v>REPCRISPOIDS_COL4 </v>
      </c>
      <c r="J5" s="3" t="str">
        <f>SUBSTITUTE(Tab!L5,".",",")</f>
        <v>5,6950150555 </v>
      </c>
      <c r="L5" s="3" t="str">
        <f>Tab!S5</f>
        <v>emp_c_etp </v>
      </c>
      <c r="M5" s="3">
        <f>SUBSTITUTE(Tab!T5,".",",")+0</f>
        <v>341752.17468</v>
      </c>
      <c r="N5" s="3" t="str">
        <f>Tab!U5</f>
        <v>emp_c_etp </v>
      </c>
      <c r="O5" s="25">
        <f>SUBSTITUTE(Tab!V5,".",",")+0</f>
        <v>469261.98219</v>
      </c>
      <c r="P5" s="3" t="str">
        <f>SUBSTITUTE(Tab!P5,".",",")</f>
        <v>-13,90887053 </v>
      </c>
      <c r="Q5" s="3" t="str">
        <f>SUBSTITUTE(Tab!R5,".",",")</f>
        <v>2,011 </v>
      </c>
      <c r="U5" s="3">
        <f>ROUND('Croisement avec la NAF'!C22,1)</f>
        <v>11.8</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1940</v>
      </c>
      <c r="G6" s="3" t="str">
        <f>Tab!I6</f>
        <v>enti1_4 </v>
      </c>
      <c r="H6" s="3" t="str">
        <f>SUBSTITUTE(Tab!J6,".",",")</f>
        <v>66</v>
      </c>
      <c r="I6" s="3" t="str">
        <f>Tab!K6</f>
        <v>REPCRISPOIDS_COL5 </v>
      </c>
      <c r="J6" s="3" t="str">
        <f>SUBSTITUTE(Tab!L6,".",",")</f>
        <v>5,6074898112 </v>
      </c>
      <c r="L6" s="3" t="str">
        <f>Tab!S6</f>
        <v>emp_t_3112 </v>
      </c>
      <c r="M6" s="3">
        <f>SUBSTITUTE(Tab!T6,".",",")+0</f>
        <v>6993052</v>
      </c>
      <c r="N6" s="3" t="str">
        <f>Tab!U6</f>
        <v>emp_t_3112 </v>
      </c>
      <c r="O6" s="25">
        <f>SUBSTITUTE(Tab!V6,".",",")+0</f>
        <v>8826030</v>
      </c>
      <c r="P6" s="3" t="str">
        <f>SUBSTITUTE(Tab!P6,".",",")</f>
        <v>-16,40583024 </v>
      </c>
      <c r="Q6" s="3" t="str">
        <f>SUBSTITUTE(Tab!R6,".",",")</f>
        <v>6,146 </v>
      </c>
    </row>
    <row r="7" spans="1:17" ht="11.25">
      <c r="A7" s="3" t="str">
        <f>Tab!C7</f>
        <v>Znaf4PCT_COL2 </v>
      </c>
      <c r="B7" s="3" t="str">
        <f>SUBSTITUTE(Tab!D7,".",",")</f>
        <v>1,3820063478 </v>
      </c>
      <c r="C7" s="3" t="str">
        <f>Tab!E7</f>
        <v>emp_t_etp </v>
      </c>
      <c r="D7" s="3" t="str">
        <f>SUBSTITUTE(Tab!F7,".",",")</f>
        <v>14999587,431 </v>
      </c>
      <c r="E7" s="3" t="str">
        <f>Tab!G7</f>
        <v>zsal_i_3049 </v>
      </c>
      <c r="F7" s="3" t="str">
        <f>SUBSTITUTE(Tab!H7,".",",")</f>
        <v>2530</v>
      </c>
      <c r="G7" s="3" t="str">
        <f>Tab!I7</f>
        <v>enti1_5 </v>
      </c>
      <c r="H7" s="3" t="str">
        <f>SUBSTITUTE(Tab!J7,".",",")</f>
        <v>30</v>
      </c>
      <c r="I7" s="3" t="str">
        <f>Tab!K7</f>
        <v>REPCRISPOIDS_COL6 </v>
      </c>
      <c r="J7" s="3" t="str">
        <f>SUBSTITUTE(Tab!L7,".",",")</f>
        <v>5,3983690934 </v>
      </c>
      <c r="L7" s="3" t="str">
        <f>Tab!S7</f>
        <v>emp_t_etp </v>
      </c>
      <c r="M7" s="3">
        <f>SUBSTITUTE(Tab!T7,".",",")+0</f>
        <v>6327131.6934</v>
      </c>
      <c r="N7" s="3" t="str">
        <f>Tab!U7</f>
        <v>emp_t_etp </v>
      </c>
      <c r="O7" s="25">
        <f>SUBSTITUTE(Tab!V7,".",",")+0</f>
        <v>8672455.7377</v>
      </c>
      <c r="P7" s="3" t="str">
        <f>SUBSTITUTE(Tab!P7,".",",")</f>
        <v>1,0880054364 </v>
      </c>
      <c r="Q7" s="3" t="str">
        <f>SUBSTITUTE(Tab!R7,".",",")</f>
        <v>2,241 </v>
      </c>
    </row>
    <row r="8" spans="1:17" ht="11.25">
      <c r="A8" s="3" t="str">
        <f>Tab!C8</f>
        <v>Znaf4PCT_COL3 </v>
      </c>
      <c r="B8" s="3" t="str">
        <f>SUBSTITUTE(Tab!D8,".",",")</f>
        <v>0</v>
      </c>
      <c r="C8" s="3" t="str">
        <f>Tab!E8</f>
        <v>tx_i_1829 </v>
      </c>
      <c r="D8" s="3" t="str">
        <f>SUBSTITUTE(Tab!F8,".",",")</f>
        <v>17,943 </v>
      </c>
      <c r="E8" s="3" t="str">
        <f>Tab!G8</f>
        <v>zsal_i_50 </v>
      </c>
      <c r="F8" s="3" t="str">
        <f>SUBSTITUTE(Tab!H8,".",",")</f>
        <v>2830</v>
      </c>
      <c r="G8" s="3" t="str">
        <f>Tab!I8</f>
        <v>enti1_6 </v>
      </c>
      <c r="H8" s="3" t="str">
        <f>SUBSTITUTE(Tab!J8,".",",")</f>
        <v>14</v>
      </c>
      <c r="I8" s="3" t="str">
        <f>Tab!K8</f>
        <v>REPCRISPOIDS_COL7 </v>
      </c>
      <c r="J8" s="3" t="str">
        <f>SUBSTITUTE(Tab!L8,".",",")</f>
        <v>5,3744024493 </v>
      </c>
      <c r="L8" s="3" t="str">
        <f>Tab!S8</f>
        <v>tx_i_1829 </v>
      </c>
      <c r="M8" s="3">
        <f>SUBSTITUTE(Tab!T8,".",",")+0</f>
        <v>20.798</v>
      </c>
      <c r="N8" s="3" t="str">
        <f>Tab!U8</f>
        <v>tx_i_1829 </v>
      </c>
      <c r="O8" s="25">
        <f>SUBSTITUTE(Tab!V8,".",",")+0</f>
        <v>16.349</v>
      </c>
      <c r="P8" s="3" t="str">
        <f>SUBSTITUTE(Tab!P8,".",",")</f>
        <v>-3,447709634 </v>
      </c>
      <c r="Q8" s="3" t="str">
        <f>SUBSTITUTE(Tab!R8,".",",")</f>
        <v>112</v>
      </c>
    </row>
    <row r="9" spans="1:17" ht="11.25">
      <c r="A9" s="3" t="str">
        <f>Tab!C9</f>
        <v>Znaf4PCT_COL4 </v>
      </c>
      <c r="B9" s="3" t="str">
        <f>SUBSTITUTE(Tab!D9,".",",")</f>
        <v>0,0312374102 </v>
      </c>
      <c r="C9" s="3" t="str">
        <f>Tab!E9</f>
        <v>tx_i_3049 </v>
      </c>
      <c r="D9" s="3" t="str">
        <f>SUBSTITUTE(Tab!F9,".",",")</f>
        <v>52,161 </v>
      </c>
      <c r="E9" s="3" t="str">
        <f>Tab!G9</f>
        <v>zsal_i_sexe1 </v>
      </c>
      <c r="F9" s="3" t="str">
        <f>SUBSTITUTE(Tab!H9,".",",")</f>
        <v>2620</v>
      </c>
      <c r="G9" s="3" t="str">
        <f>Tab!I9</f>
        <v>enti1 </v>
      </c>
      <c r="H9" s="3" t="str">
        <f>SUBSTITUTE(Tab!J9,".",",")</f>
        <v>618</v>
      </c>
      <c r="I9" s="3" t="str">
        <f>Tab!K9</f>
        <v>REPCRISPOIDS_COL8 </v>
      </c>
      <c r="J9" s="3" t="str">
        <f>SUBSTITUTE(Tab!L9,".",",")</f>
        <v>5,1965323556 </v>
      </c>
      <c r="L9" s="3" t="str">
        <f>Tab!S9</f>
        <v>tx_i_3049 </v>
      </c>
      <c r="M9" s="3">
        <f>SUBSTITUTE(Tab!T9,".",",")+0</f>
        <v>52.113</v>
      </c>
      <c r="N9" s="3" t="str">
        <f>Tab!U9</f>
        <v>tx_i_3049 </v>
      </c>
      <c r="O9" s="25">
        <f>SUBSTITUTE(Tab!V9,".",",")+0</f>
        <v>52.187</v>
      </c>
      <c r="P9" s="3" t="str">
        <f>SUBSTITUTE(Tab!P9,".",",")</f>
        <v>-17,20560036 </v>
      </c>
      <c r="Q9" s="3">
        <f>SUBSTITUTE(Tab!R9,".",",")</f>
      </c>
    </row>
    <row r="10" spans="1:17" ht="11.25">
      <c r="A10" s="3" t="str">
        <f>Tab!C10</f>
        <v>naf17PCT_COL1 </v>
      </c>
      <c r="B10" s="3" t="str">
        <f>SUBSTITUTE(Tab!D10,".",",")</f>
        <v>0</v>
      </c>
      <c r="C10" s="3" t="str">
        <f>Tab!E10</f>
        <v>tx_i_50 </v>
      </c>
      <c r="D10" s="3" t="str">
        <f>SUBSTITUTE(Tab!F10,".",",")</f>
        <v>29,897 </v>
      </c>
      <c r="E10" s="3" t="str">
        <f>Tab!G10</f>
        <v>zsal_i_sexe2 </v>
      </c>
      <c r="F10" s="3" t="str">
        <f>SUBSTITUTE(Tab!H10,".",",")</f>
        <v>2380</v>
      </c>
      <c r="G10" s="3" t="str">
        <f>Tab!I10</f>
        <v>entc1 </v>
      </c>
      <c r="H10" s="3" t="str">
        <f>SUBSTITUTE(Tab!J10,".",",")</f>
        <v>93392</v>
      </c>
      <c r="I10" s="3" t="str">
        <f>Tab!K10</f>
        <v>REPCRISPOIDS_COL9 </v>
      </c>
      <c r="J10" s="3" t="str">
        <f>SUBSTITUTE(Tab!L10,".",",")</f>
        <v>4,929962182 </v>
      </c>
      <c r="L10" s="3" t="str">
        <f>Tab!S10</f>
        <v>tx_i_50 </v>
      </c>
      <c r="M10" s="3">
        <f>SUBSTITUTE(Tab!T10,".",",")+0</f>
        <v>27.089</v>
      </c>
      <c r="N10" s="3" t="str">
        <f>Tab!U10</f>
        <v>tx_i_50 </v>
      </c>
      <c r="O10" s="25">
        <f>SUBSTITUTE(Tab!V10,".",",")+0</f>
        <v>31.464</v>
      </c>
      <c r="P10" s="3" t="str">
        <f>SUBSTITUTE(Tab!P10,".",",")</f>
        <v>-50,47960542 </v>
      </c>
      <c r="Q10" s="3">
        <f>SUBSTITUTE(Tab!R10,".",",")</f>
      </c>
    </row>
    <row r="11" spans="1:17" ht="11.25">
      <c r="A11" s="3" t="str">
        <f>Tab!C11</f>
        <v>naf17PCT_COL2 </v>
      </c>
      <c r="B11" s="3" t="str">
        <f>SUBSTITUTE(Tab!D11,".",",")</f>
        <v>88,17122228 </v>
      </c>
      <c r="C11" s="3" t="str">
        <f>Tab!E11</f>
        <v>tx_i_55 </v>
      </c>
      <c r="D11" s="3" t="str">
        <f>SUBSTITUTE(Tab!F11,".",",")</f>
        <v>15,705 </v>
      </c>
      <c r="E11" s="3" t="str">
        <f>Tab!G11</f>
        <v>zsal_i_cs3 </v>
      </c>
      <c r="F11" s="3" t="str">
        <f>SUBSTITUTE(Tab!H11,".",",")</f>
        <v>4610</v>
      </c>
      <c r="G11" s="3" t="str">
        <f>Tab!I11</f>
        <v>entc1_0 </v>
      </c>
      <c r="H11" s="3" t="str">
        <f>SUBSTITUTE(Tab!J11,".",",")</f>
        <v>79101</v>
      </c>
      <c r="I11" s="3" t="str">
        <f>Tab!K11</f>
        <v>REPCRISPOIDS_COL10 </v>
      </c>
      <c r="J11" s="3" t="str">
        <f>SUBSTITUTE(Tab!L11,".",",")</f>
        <v>4,2232986326 </v>
      </c>
      <c r="L11" s="3" t="str">
        <f>Tab!S11</f>
        <v>tx_i_55 </v>
      </c>
      <c r="M11" s="3">
        <f>SUBSTITUTE(Tab!T11,".",",")+0</f>
        <v>14.254</v>
      </c>
      <c r="N11" s="3" t="str">
        <f>Tab!U11</f>
        <v>tx_i_55 </v>
      </c>
      <c r="O11" s="25">
        <f>SUBSTITUTE(Tab!V11,".",",")+0</f>
        <v>16.516</v>
      </c>
      <c r="P11" s="3" t="str">
        <f>SUBSTITUTE(Tab!P11,".",",")</f>
        <v>-37,09723559 </v>
      </c>
      <c r="Q11" s="3">
        <f>SUBSTITUTE(Tab!R11,".",",")</f>
      </c>
    </row>
    <row r="12" spans="1:17" ht="11.25">
      <c r="A12" s="3" t="str">
        <f>Tab!C12</f>
        <v>naf17PCT_COL3 </v>
      </c>
      <c r="B12" s="3" t="str">
        <f>SUBSTITUTE(Tab!D12,".",",")</f>
        <v>0</v>
      </c>
      <c r="C12" s="3" t="str">
        <f>Tab!E12</f>
        <v>tx_i_60 </v>
      </c>
      <c r="D12" s="3" t="str">
        <f>SUBSTITUTE(Tab!F12,".",",")</f>
        <v>2,675 </v>
      </c>
      <c r="E12" s="3" t="str">
        <f>Tab!G12</f>
        <v>zsal_i_cs4 </v>
      </c>
      <c r="F12" s="3" t="str">
        <f>SUBSTITUTE(Tab!H12,".",",")</f>
        <v>2610</v>
      </c>
      <c r="G12" s="3" t="str">
        <f>Tab!I12</f>
        <v>entc1_1 </v>
      </c>
      <c r="H12" s="3" t="str">
        <f>SUBSTITUTE(Tab!J12,".",",")</f>
        <v>9005</v>
      </c>
      <c r="I12" s="3" t="str">
        <f>Tab!K12</f>
        <v>REPCRISPOIDS_COL11 </v>
      </c>
      <c r="J12" s="3" t="str">
        <f>SUBSTITUTE(Tab!L12,".",",")</f>
        <v>3,1611298628 </v>
      </c>
      <c r="L12" s="3" t="str">
        <f>Tab!S12</f>
        <v>tx_i_60 </v>
      </c>
      <c r="M12" s="3">
        <f>SUBSTITUTE(Tab!T12,".",",")+0</f>
        <v>2.583</v>
      </c>
      <c r="N12" s="3" t="str">
        <f>Tab!U12</f>
        <v>tx_i_60 </v>
      </c>
      <c r="O12" s="25">
        <f>SUBSTITUTE(Tab!V12,".",",")+0</f>
        <v>2.726</v>
      </c>
      <c r="P12" s="3" t="str">
        <f>SUBSTITUTE(Tab!P12,".",",")</f>
        <v>-21,77509167 </v>
      </c>
      <c r="Q12" s="3">
        <f>SUBSTITUTE(Tab!R12,".",",")</f>
      </c>
    </row>
    <row r="13" spans="1:17" ht="11.25">
      <c r="A13" s="3" t="str">
        <f>Tab!C13</f>
        <v>naf17PCT_COL4 </v>
      </c>
      <c r="B13" s="3" t="str">
        <f>SUBSTITUTE(Tab!D13,".",",")</f>
        <v>0,0371325425 </v>
      </c>
      <c r="C13" s="3" t="str">
        <f>Tab!E13</f>
        <v>tx_i_sexe1 </v>
      </c>
      <c r="D13" s="3" t="str">
        <f>SUBSTITUTE(Tab!F13,".",",")</f>
        <v>64,175 </v>
      </c>
      <c r="E13" s="3" t="str">
        <f>Tab!G13</f>
        <v>zsal_i_cs5 </v>
      </c>
      <c r="F13" s="3" t="str">
        <f>SUBSTITUTE(Tab!H13,".",",")</f>
        <v>1880</v>
      </c>
      <c r="G13" s="3" t="str">
        <f>Tab!I13</f>
        <v>entc1_2 </v>
      </c>
      <c r="H13" s="3" t="str">
        <f>SUBSTITUTE(Tab!J13,".",",")</f>
        <v>3507</v>
      </c>
      <c r="I13" s="3" t="str">
        <f>Tab!K13</f>
        <v>REPCRISPOIDS_COL12 </v>
      </c>
      <c r="J13" s="3" t="str">
        <f>SUBSTITUTE(Tab!L13,".",",")</f>
        <v>2,4495320043 </v>
      </c>
      <c r="L13" s="3" t="str">
        <f>Tab!S13</f>
        <v>tx_i_sexe1 </v>
      </c>
      <c r="M13" s="3">
        <f>SUBSTITUTE(Tab!T13,".",",")+0</f>
        <v>0</v>
      </c>
      <c r="N13" s="3" t="str">
        <f>Tab!U13</f>
        <v>tx_i_sexe1 </v>
      </c>
      <c r="O13" s="25">
        <f>SUBSTITUTE(Tab!V13,".",",")+0</f>
        <v>100</v>
      </c>
      <c r="P13" s="3" t="str">
        <f>SUBSTITUTE(Tab!P13,".",",")</f>
        <v>-11,17453028 </v>
      </c>
      <c r="Q13" s="3">
        <f>SUBSTITUTE(Tab!R13,".",",")</f>
      </c>
    </row>
    <row r="14" spans="1:17" ht="11.25">
      <c r="A14" s="3" t="str">
        <f>Tab!C14</f>
        <v>naf17PCT_COL5 </v>
      </c>
      <c r="B14" s="3" t="str">
        <f>SUBSTITUTE(Tab!D14,".",",")</f>
        <v>0</v>
      </c>
      <c r="C14" s="3" t="str">
        <f>Tab!E14</f>
        <v>tx_i_sexe2 </v>
      </c>
      <c r="D14" s="3" t="str">
        <f>SUBSTITUTE(Tab!F14,".",",")</f>
        <v>35,825 </v>
      </c>
      <c r="E14" s="3" t="str">
        <f>Tab!G14</f>
        <v>zsal_i_cs6 </v>
      </c>
      <c r="F14" s="3" t="str">
        <f>SUBSTITUTE(Tab!H14,".",",")</f>
        <v>1970</v>
      </c>
      <c r="G14" s="3" t="str">
        <f>Tab!I14</f>
        <v>entc1_3 </v>
      </c>
      <c r="H14" s="3" t="str">
        <f>SUBSTITUTE(Tab!J14,".",",")</f>
        <v>829</v>
      </c>
      <c r="I14" s="3" t="str">
        <f>Tab!K14</f>
        <v>REPCRISPOIDS_COL13 </v>
      </c>
      <c r="J14" s="3" t="str">
        <f>SUBSTITUTE(Tab!L14,".",",")</f>
        <v>2,2386490332 </v>
      </c>
      <c r="K14" s="35">
        <f>F18+0</f>
        <v>2120</v>
      </c>
      <c r="L14" s="3" t="str">
        <f>Tab!S14</f>
        <v>tx_i_sexe2 </v>
      </c>
      <c r="M14" s="3">
        <f>SUBSTITUTE(Tab!T14,".",",")+0</f>
        <v>100</v>
      </c>
      <c r="N14" s="3" t="str">
        <f>Tab!U14</f>
        <v>tx_i_sexe2 </v>
      </c>
      <c r="O14" s="25">
        <f>SUBSTITUTE(Tab!V14,".",",")+0</f>
        <v>0</v>
      </c>
      <c r="P14" s="3" t="str">
        <f>SUBSTITUTE(Tab!P14,".",",")</f>
        <v>-9,160280224 </v>
      </c>
      <c r="Q14" s="3">
        <f>SUBSTITUTE(Tab!R14,".",",")</f>
      </c>
    </row>
    <row r="15" spans="1:16" ht="11.25">
      <c r="A15" s="3" t="str">
        <f>Tab!C15</f>
        <v>naf17PCT_COL6 </v>
      </c>
      <c r="B15" s="3" t="str">
        <f>SUBSTITUTE(Tab!D15,".",",")</f>
        <v>0</v>
      </c>
      <c r="C15" s="3" t="str">
        <f>Tab!E15</f>
        <v>tx_i_cs3 </v>
      </c>
      <c r="D15" s="3" t="str">
        <f>SUBSTITUTE(Tab!F15,".",",")</f>
        <v>15,836 </v>
      </c>
      <c r="E15" s="3" t="str">
        <f>Tab!G15</f>
        <v>zsal_i_tail0 </v>
      </c>
      <c r="F15" s="3" t="str">
        <f>SUBSTITUTE(Tab!H15,".",",")</f>
        <v>3090</v>
      </c>
      <c r="G15" s="3" t="str">
        <f>Tab!I15</f>
        <v>entc1_4 </v>
      </c>
      <c r="H15" s="3" t="str">
        <f>SUBSTITUTE(Tab!J15,".",",")</f>
        <v>601</v>
      </c>
      <c r="I15" s="3" t="str">
        <f>Tab!K15</f>
        <v>REPCRISPOIDS_COL14 </v>
      </c>
      <c r="J15" s="3" t="str">
        <f>SUBSTITUTE(Tab!L15,".",",")</f>
        <v>2,2102180142 </v>
      </c>
      <c r="K15" s="35">
        <f aca="true" t="shared" si="0" ref="K15:K25">F19+0</f>
        <v>2290</v>
      </c>
      <c r="L15" s="3" t="str">
        <f>Tab!S15</f>
        <v>tx_i_cs3 </v>
      </c>
      <c r="M15" s="3">
        <f>SUBSTITUTE(Tab!T15,".",",")+0</f>
        <v>19.737</v>
      </c>
      <c r="N15" s="3" t="str">
        <f>Tab!U15</f>
        <v>tx_i_cs3 </v>
      </c>
      <c r="O15" s="25">
        <f>SUBSTITUTE(Tab!V15,".",",")+0</f>
        <v>13.658</v>
      </c>
      <c r="P15" s="3" t="str">
        <f>SUBSTITUTE(Tab!P15,".",",")</f>
        <v>-6,020957599 </v>
      </c>
    </row>
    <row r="16" spans="1:16" ht="11.25">
      <c r="A16" s="3" t="str">
        <f>Tab!C16</f>
        <v>naf17PCT_COL7 </v>
      </c>
      <c r="B16" s="3" t="str">
        <f>SUBSTITUTE(Tab!D16,".",",")</f>
        <v>0</v>
      </c>
      <c r="C16" s="3" t="str">
        <f>Tab!E16</f>
        <v>tx_i_cs4 </v>
      </c>
      <c r="D16" s="3" t="str">
        <f>SUBSTITUTE(Tab!F16,".",",")</f>
        <v>19,203 </v>
      </c>
      <c r="E16" s="3" t="str">
        <f>Tab!G16</f>
        <v>zsal_i_tail1 </v>
      </c>
      <c r="F16" s="3" t="str">
        <f>SUBSTITUTE(Tab!H16,".",",")</f>
        <v>2790</v>
      </c>
      <c r="G16" s="3" t="str">
        <f>Tab!I16</f>
        <v>entc1_5 </v>
      </c>
      <c r="H16" s="3" t="str">
        <f>SUBSTITUTE(Tab!J16,".",",")</f>
        <v>214</v>
      </c>
      <c r="I16" s="3" t="str">
        <f>Tab!K16</f>
        <v>REPCRISPOIDS_COL15 </v>
      </c>
      <c r="J16" s="3" t="str">
        <f>SUBSTITUTE(Tab!L16,".",",")</f>
        <v>2,1270396613 </v>
      </c>
      <c r="K16" s="35">
        <f t="shared" si="0"/>
        <v>2370</v>
      </c>
      <c r="L16" s="3" t="str">
        <f>Tab!S16</f>
        <v>tx_i_cs4 </v>
      </c>
      <c r="M16" s="3">
        <f>SUBSTITUTE(Tab!T16,".",",")+0</f>
        <v>22.436</v>
      </c>
      <c r="N16" s="3" t="str">
        <f>Tab!U16</f>
        <v>tx_i_cs4 </v>
      </c>
      <c r="O16" s="25">
        <f>SUBSTITUTE(Tab!V16,".",",")+0</f>
        <v>17.398</v>
      </c>
      <c r="P16" s="3" t="str">
        <f>SUBSTITUTE(Tab!P16,".",",")</f>
        <v>-2,692674758 </v>
      </c>
    </row>
    <row r="17" spans="1:16" ht="11.25">
      <c r="A17" s="3" t="str">
        <f>Tab!C17</f>
        <v>naf17PCT_COL8 </v>
      </c>
      <c r="B17" s="3" t="str">
        <f>SUBSTITUTE(Tab!D17,".",",")</f>
        <v>0</v>
      </c>
      <c r="C17" s="3" t="str">
        <f>Tab!E17</f>
        <v>tx_i_cs5 </v>
      </c>
      <c r="D17" s="3" t="str">
        <f>SUBSTITUTE(Tab!F17,".",",")</f>
        <v>6,602 </v>
      </c>
      <c r="E17" s="3" t="str">
        <f>Tab!G17</f>
        <v>zsal_i_tail2 </v>
      </c>
      <c r="F17" s="3" t="str">
        <f>SUBSTITUTE(Tab!H17,".",",")</f>
        <v>2450</v>
      </c>
      <c r="G17" s="3" t="str">
        <f>Tab!I17</f>
        <v>entc1_6 </v>
      </c>
      <c r="H17" s="3" t="str">
        <f>SUBSTITUTE(Tab!J17,".",",")</f>
        <v>135</v>
      </c>
      <c r="I17" s="3" t="str">
        <f>Tab!K17</f>
        <v>REPCRISPOIDS_COL16 </v>
      </c>
      <c r="J17" s="3" t="str">
        <f>SUBSTITUTE(Tab!L17,".",",")</f>
        <v>2,0156652565 </v>
      </c>
      <c r="K17" s="35">
        <f t="shared" si="0"/>
        <v>2810</v>
      </c>
      <c r="L17" s="3" t="str">
        <f>Tab!S17</f>
        <v>tx_i_cs5 </v>
      </c>
      <c r="M17" s="3">
        <f>SUBSTITUTE(Tab!T17,".",",")+0</f>
        <v>13.758</v>
      </c>
      <c r="N17" s="3" t="str">
        <f>Tab!U17</f>
        <v>tx_i_cs5 </v>
      </c>
      <c r="O17" s="25">
        <f>SUBSTITUTE(Tab!V17,".",",")+0</f>
        <v>2.607</v>
      </c>
      <c r="P17" s="3" t="str">
        <f>SUBSTITUTE(Tab!P17,".",",")</f>
        <v>-19,6228228 </v>
      </c>
    </row>
    <row r="18" spans="1:16" ht="11.25">
      <c r="A18" s="3" t="str">
        <f>Tab!C18</f>
        <v>naf17PCT_COL9 </v>
      </c>
      <c r="B18" s="3" t="str">
        <f>SUBSTITUTE(Tab!D18,".",",")</f>
        <v>4,810727179 </v>
      </c>
      <c r="C18" s="3" t="str">
        <f>Tab!E18</f>
        <v>tx_i_cs6 </v>
      </c>
      <c r="D18" s="3" t="str">
        <f>SUBSTITUTE(Tab!F18,".",",")</f>
        <v>58,36 </v>
      </c>
      <c r="E18" s="3" t="str">
        <f>Tab!G18</f>
        <v>zsal_i_tail3 </v>
      </c>
      <c r="F18" s="3" t="str">
        <f>SUBSTITUTE(Tab!H18,".",",")</f>
        <v>2120</v>
      </c>
      <c r="G18" s="3" t="str">
        <f>Tab!I18</f>
        <v>ent1 </v>
      </c>
      <c r="H18" s="3" t="str">
        <f>SUBSTITUTE(Tab!J18,".",",")</f>
        <v>1509859</v>
      </c>
      <c r="I18" s="3" t="str">
        <f>Tab!K18</f>
        <v>REPCRISPOIDS_COL17 </v>
      </c>
      <c r="J18" s="3" t="str">
        <f>SUBSTITUTE(Tab!L18,".",",")</f>
        <v>1,9252029235 </v>
      </c>
      <c r="K18" s="35">
        <f t="shared" si="0"/>
        <v>2</v>
      </c>
      <c r="L18" s="3" t="str">
        <f>Tab!S18</f>
        <v>tx_i_cs6 </v>
      </c>
      <c r="M18" s="3">
        <f>SUBSTITUTE(Tab!T18,".",",")+0</f>
        <v>44.07</v>
      </c>
      <c r="N18" s="3" t="str">
        <f>Tab!U18</f>
        <v>tx_i_cs6 </v>
      </c>
      <c r="O18" s="25">
        <f>SUBSTITUTE(Tab!V18,".",",")+0</f>
        <v>66.337</v>
      </c>
      <c r="P18" s="3" t="str">
        <f>SUBSTITUTE(Tab!P18,".",",")</f>
        <v>-22,33679611 </v>
      </c>
    </row>
    <row r="19" spans="1:16" ht="11.25">
      <c r="A19" s="3" t="str">
        <f>Tab!C19</f>
        <v>naf17PCT_COL10 </v>
      </c>
      <c r="B19" s="3" t="str">
        <f>SUBSTITUTE(Tab!D19,".",",")</f>
        <v>1,2975760701 </v>
      </c>
      <c r="C19" s="3" t="str">
        <f>Tab!E19</f>
        <v>tx_i_tail0 </v>
      </c>
      <c r="D19" s="3" t="str">
        <f>SUBSTITUTE(Tab!F19,".",",")</f>
        <v>1,993 </v>
      </c>
      <c r="E19" s="3" t="str">
        <f>Tab!G19</f>
        <v>zsal_i_tail4 </v>
      </c>
      <c r="F19" s="3" t="str">
        <f>SUBSTITUTE(Tab!H19,".",",")</f>
        <v>2290</v>
      </c>
      <c r="G19" s="3" t="str">
        <f>Tab!I19</f>
        <v>ent1_0 </v>
      </c>
      <c r="H19" s="3" t="str">
        <f>SUBSTITUTE(Tab!J19,".",",")</f>
        <v>1245497</v>
      </c>
      <c r="I19" s="3" t="str">
        <f>Tab!K19</f>
        <v>REPCRISPOIDS_COL18 </v>
      </c>
      <c r="J19" s="3" t="str">
        <f>SUBSTITUTE(Tab!L19,".",",")</f>
        <v>1,9076978746 </v>
      </c>
      <c r="K19" s="35">
        <f t="shared" si="0"/>
        <v>0.9</v>
      </c>
      <c r="L19" s="3" t="str">
        <f>Tab!S19</f>
        <v>tx_i_tail0 </v>
      </c>
      <c r="M19" s="3">
        <f>SUBSTITUTE(Tab!T19,".",",")+0</f>
        <v>2.722</v>
      </c>
      <c r="N19" s="3" t="str">
        <f>Tab!U19</f>
        <v>tx_i_tail0 </v>
      </c>
      <c r="O19" s="25">
        <f>SUBSTITUTE(Tab!V19,".",",")+0</f>
        <v>1.587</v>
      </c>
      <c r="P19" s="3" t="str">
        <f>SUBSTITUTE(Tab!P19,".",",")</f>
        <v>-13,45510469 </v>
      </c>
    </row>
    <row r="20" spans="1:16" ht="11.25">
      <c r="A20" s="3" t="str">
        <f>Tab!C20</f>
        <v>naf17PCT_COL11 </v>
      </c>
      <c r="B20" s="3" t="str">
        <f>SUBSTITUTE(Tab!D20,".",",")</f>
        <v>0</v>
      </c>
      <c r="C20" s="3" t="str">
        <f>Tab!E20</f>
        <v>tx_i_tail1 </v>
      </c>
      <c r="D20" s="3" t="str">
        <f>SUBSTITUTE(Tab!F20,".",",")</f>
        <v>2,869 </v>
      </c>
      <c r="E20" s="3" t="str">
        <f>Tab!G20</f>
        <v>zsal_i_tail5 </v>
      </c>
      <c r="F20" s="3" t="str">
        <f>SUBSTITUTE(Tab!H20,".",",")</f>
        <v>2370</v>
      </c>
      <c r="G20" s="3" t="str">
        <f>Tab!I20</f>
        <v>ent1_1 </v>
      </c>
      <c r="H20" s="3" t="str">
        <f>SUBSTITUTE(Tab!J20,".",",")</f>
        <v>126368</v>
      </c>
      <c r="I20" s="3" t="str">
        <f>Tab!K20</f>
        <v>REPCRISPOIDS_COL19 </v>
      </c>
      <c r="J20" s="3" t="str">
        <f>SUBSTITUTE(Tab!L20,".",",")</f>
        <v>1,5476107958 </v>
      </c>
      <c r="K20" s="35">
        <f t="shared" si="0"/>
        <v>2.8</v>
      </c>
      <c r="L20" s="3" t="str">
        <f>Tab!S20</f>
        <v>tx_i_tail1 </v>
      </c>
      <c r="M20" s="3">
        <f>SUBSTITUTE(Tab!T20,".",",")+0</f>
        <v>3.183</v>
      </c>
      <c r="N20" s="3" t="str">
        <f>Tab!U20</f>
        <v>tx_i_tail1 </v>
      </c>
      <c r="O20" s="25">
        <f>SUBSTITUTE(Tab!V20,".",",")+0</f>
        <v>2.694</v>
      </c>
      <c r="P20" s="3" t="str">
        <f>SUBSTITUTE(Tab!P20,".",",")</f>
        <v>-8,55020518 </v>
      </c>
    </row>
    <row r="21" spans="1:16" ht="11.25">
      <c r="A21" s="3" t="str">
        <f>Tab!C21</f>
        <v>naf17PCT_COL12 </v>
      </c>
      <c r="B21" s="3" t="str">
        <f>SUBSTITUTE(Tab!D21,".",",")</f>
        <v>0,2826199072 </v>
      </c>
      <c r="C21" s="3" t="str">
        <f>Tab!E21</f>
        <v>tx_i_tail2 </v>
      </c>
      <c r="D21" s="3" t="str">
        <f>SUBSTITUTE(Tab!F21,".",",")</f>
        <v>6,307 </v>
      </c>
      <c r="E21" s="3" t="str">
        <f>Tab!G21</f>
        <v>zsal_i_tail6 </v>
      </c>
      <c r="F21" s="3" t="str">
        <f>SUBSTITUTE(Tab!H21,".",",")</f>
        <v>2810</v>
      </c>
      <c r="G21" s="3" t="str">
        <f>Tab!I21</f>
        <v>ent1_2 </v>
      </c>
      <c r="H21" s="3" t="str">
        <f>SUBSTITUTE(Tab!J21,".",",")</f>
        <v>81083</v>
      </c>
      <c r="I21" s="3" t="str">
        <f>Tab!K21</f>
        <v>REPCRISPOIDS_COL20 </v>
      </c>
      <c r="J21" s="3" t="str">
        <f>SUBSTITUTE(Tab!L21,".",",")</f>
        <v>1,2214764628 </v>
      </c>
      <c r="K21" s="35">
        <f t="shared" si="0"/>
        <v>4.5</v>
      </c>
      <c r="L21" s="3" t="str">
        <f>Tab!S21</f>
        <v>tx_i_tail2 </v>
      </c>
      <c r="M21" s="3">
        <f>SUBSTITUTE(Tab!T21,".",",")+0</f>
        <v>6.573</v>
      </c>
      <c r="N21" s="3" t="str">
        <f>Tab!U21</f>
        <v>tx_i_tail2 </v>
      </c>
      <c r="O21" s="25">
        <f>SUBSTITUTE(Tab!V21,".",",")+0</f>
        <v>6.158</v>
      </c>
      <c r="P21" s="3" t="str">
        <f>SUBSTITUTE(Tab!P21,".",",")</f>
        <v>-12,75620859 </v>
      </c>
    </row>
    <row r="22" spans="1:16" ht="11.25">
      <c r="A22" s="3" t="str">
        <f>Tab!C22</f>
        <v>naf17PCT_COL13 </v>
      </c>
      <c r="B22" s="3" t="str">
        <f>SUBSTITUTE(Tab!D22,".",",")</f>
        <v>0,3176895307 </v>
      </c>
      <c r="C22" s="3" t="str">
        <f>Tab!E22</f>
        <v>tx_i_tail3 </v>
      </c>
      <c r="D22" s="3" t="str">
        <f>SUBSTITUTE(Tab!F22,".",",")</f>
        <v>7,379 </v>
      </c>
      <c r="E22" s="3" t="str">
        <f>Tab!G22</f>
        <v>zsmic_i01 </v>
      </c>
      <c r="F22" s="3" t="str">
        <f>SUBSTITUTE(Tab!H22,".",",")</f>
        <v>2</v>
      </c>
      <c r="G22" s="3" t="str">
        <f>Tab!I22</f>
        <v>ent1_3 </v>
      </c>
      <c r="H22" s="3" t="str">
        <f>SUBSTITUTE(Tab!J22,".",",")</f>
        <v>29525</v>
      </c>
      <c r="I22" s="3" t="str">
        <f>Tab!K22</f>
        <v>REPCRISPOIDS_COL21 </v>
      </c>
      <c r="J22" s="3" t="str">
        <f>SUBSTITUTE(Tab!L22,".",",")</f>
        <v>1,0873102494 </v>
      </c>
      <c r="K22" s="35">
        <f t="shared" si="0"/>
        <v>5.7</v>
      </c>
      <c r="L22" s="3" t="str">
        <f>Tab!S22</f>
        <v>tx_i_tail3 </v>
      </c>
      <c r="M22" s="3">
        <f>SUBSTITUTE(Tab!T22,".",",")+0</f>
        <v>7.744</v>
      </c>
      <c r="N22" s="3" t="str">
        <f>Tab!U22</f>
        <v>tx_i_tail3 </v>
      </c>
      <c r="O22" s="25">
        <f>SUBSTITUTE(Tab!V22,".",",")+0</f>
        <v>7.175</v>
      </c>
      <c r="P22" s="3" t="str">
        <f>SUBSTITUTE(Tab!P22,".",",")</f>
        <v>-8,871703547 </v>
      </c>
    </row>
    <row r="23" spans="1:16" ht="11.25">
      <c r="A23" s="3" t="str">
        <f>Tab!C23</f>
        <v>naf17PCT_COL14 </v>
      </c>
      <c r="B23" s="3" t="str">
        <f>SUBSTITUTE(Tab!D23,".",",")</f>
        <v>0,0309437855 </v>
      </c>
      <c r="C23" s="3" t="str">
        <f>Tab!E23</f>
        <v>tx_i_tail4 </v>
      </c>
      <c r="D23" s="3" t="str">
        <f>SUBSTITUTE(Tab!F23,".",",")</f>
        <v>21,741 </v>
      </c>
      <c r="E23" s="3" t="str">
        <f>Tab!G23</f>
        <v>zsmic_i02 </v>
      </c>
      <c r="F23" s="3" t="str">
        <f>SUBSTITUTE(Tab!H23,".",",")</f>
        <v>0,9 </v>
      </c>
      <c r="G23" s="3" t="str">
        <f>Tab!I23</f>
        <v>ent1_4 </v>
      </c>
      <c r="H23" s="3" t="str">
        <f>SUBSTITUTE(Tab!J23,".",",")</f>
        <v>16931</v>
      </c>
      <c r="I23" s="3" t="str">
        <f>Tab!K23</f>
        <v>REPCRISPOIDS_COL22 </v>
      </c>
      <c r="J23" s="3" t="str">
        <f>SUBSTITUTE(Tab!L23,".",",")</f>
        <v>1,0836682594 </v>
      </c>
      <c r="K23" s="35">
        <f t="shared" si="0"/>
        <v>7.4</v>
      </c>
      <c r="L23" s="3" t="str">
        <f>Tab!S23</f>
        <v>tx_i_tail4 </v>
      </c>
      <c r="M23" s="3">
        <f>SUBSTITUTE(Tab!T23,".",",")+0</f>
        <v>20.671</v>
      </c>
      <c r="N23" s="3" t="str">
        <f>Tab!U23</f>
        <v>tx_i_tail4 </v>
      </c>
      <c r="O23" s="25">
        <f>SUBSTITUTE(Tab!V23,".",",")+0</f>
        <v>22.339</v>
      </c>
      <c r="P23" s="3" t="str">
        <f>SUBSTITUTE(Tab!P23,".",",")</f>
        <v>-16,32810725 </v>
      </c>
    </row>
    <row r="24" spans="1:16" ht="11.25">
      <c r="A24" s="3" t="str">
        <f>Tab!C24</f>
        <v>naf17PCT_COL15 </v>
      </c>
      <c r="B24" s="3" t="str">
        <f>SUBSTITUTE(Tab!D24,".",",")</f>
        <v>4,5507993811 </v>
      </c>
      <c r="C24" s="3" t="str">
        <f>Tab!E24</f>
        <v>tx_i_tail5 </v>
      </c>
      <c r="D24" s="3" t="str">
        <f>SUBSTITUTE(Tab!F24,".",",")</f>
        <v>21,481 </v>
      </c>
      <c r="E24" s="3" t="str">
        <f>Tab!G24</f>
        <v>zsmic_i03 </v>
      </c>
      <c r="F24" s="3" t="str">
        <f>SUBSTITUTE(Tab!H24,".",",")</f>
        <v>2,8 </v>
      </c>
      <c r="G24" s="3" t="str">
        <f>Tab!I24</f>
        <v>ent1_5 </v>
      </c>
      <c r="H24" s="3" t="str">
        <f>SUBSTITUTE(Tab!J24,".",",")</f>
        <v>5477</v>
      </c>
      <c r="I24" s="3" t="str">
        <f>Tab!K24</f>
        <v>REPCRISPOIDS_COL23 </v>
      </c>
      <c r="J24" s="3" t="str">
        <f>SUBSTITUTE(Tab!L24,".",",")</f>
        <v>0,9726463052 </v>
      </c>
      <c r="K24" s="35">
        <f t="shared" si="0"/>
        <v>8</v>
      </c>
      <c r="L24" s="3" t="str">
        <f>Tab!S24</f>
        <v>tx_i_tail5 </v>
      </c>
      <c r="M24" s="3">
        <f>SUBSTITUTE(Tab!T24,".",",")+0</f>
        <v>21.963</v>
      </c>
      <c r="N24" s="3" t="str">
        <f>Tab!U24</f>
        <v>tx_i_tail5 </v>
      </c>
      <c r="O24" s="25">
        <f>SUBSTITUTE(Tab!V24,".",",")+0</f>
        <v>21.212</v>
      </c>
      <c r="P24" s="3" t="str">
        <f>SUBSTITUTE(Tab!P24,".",",")</f>
        <v>-29,19184913 </v>
      </c>
    </row>
    <row r="25" spans="1:16" ht="11.25">
      <c r="A25" s="3" t="str">
        <f>Tab!C25</f>
        <v>naf17PCT_COL16 </v>
      </c>
      <c r="B25" s="3" t="str">
        <f>SUBSTITUTE(Tab!D25,".",",")</f>
        <v>0,002062919 </v>
      </c>
      <c r="C25" s="3" t="str">
        <f>Tab!E25</f>
        <v>tx_i_tail6 </v>
      </c>
      <c r="D25" s="3" t="str">
        <f>SUBSTITUTE(Tab!F25,".",",")</f>
        <v>38,23 </v>
      </c>
      <c r="E25" s="3" t="str">
        <f>Tab!G25</f>
        <v>zsmic_i04 </v>
      </c>
      <c r="F25" s="3" t="str">
        <f>SUBSTITUTE(Tab!H25,".",",")</f>
        <v>4,5 </v>
      </c>
      <c r="G25" s="3" t="str">
        <f>Tab!I25</f>
        <v>ent1_6 </v>
      </c>
      <c r="H25" s="3" t="str">
        <f>SUBSTITUTE(Tab!J25,".",",")</f>
        <v>4978</v>
      </c>
      <c r="I25" s="3" t="str">
        <f>Tab!K25</f>
        <v>REPCRISPOIDS_COL24 </v>
      </c>
      <c r="J25" s="3" t="str">
        <f>SUBSTITUTE(Tab!L25,".",",")</f>
        <v>0,9503244308 </v>
      </c>
      <c r="K25" s="35">
        <f t="shared" si="0"/>
        <v>28.3</v>
      </c>
      <c r="L25" s="3" t="str">
        <f>Tab!S25</f>
        <v>tx_i_tail6 </v>
      </c>
      <c r="M25" s="3">
        <f>SUBSTITUTE(Tab!T25,".",",")+0</f>
        <v>37.145</v>
      </c>
      <c r="N25" s="3" t="str">
        <f>Tab!U25</f>
        <v>tx_i_tail6 </v>
      </c>
      <c r="O25" s="25">
        <f>SUBSTITUTE(Tab!V25,".",",")+0</f>
        <v>38.835</v>
      </c>
      <c r="P25" s="3" t="str">
        <f>SUBSTITUTE(Tab!P25,".",",")</f>
        <v>-16,7727535 </v>
      </c>
    </row>
    <row r="26" spans="1:16" ht="11.25">
      <c r="A26" s="3" t="str">
        <f>Tab!C26</f>
        <v>naf17PCT_COL17 </v>
      </c>
      <c r="B26" s="3" t="str">
        <f>SUBSTITUTE(Tab!D26,".",",")</f>
        <v>0,4992264054 </v>
      </c>
      <c r="C26" s="3" t="str">
        <f>Tab!E26</f>
        <v>tx_tp_i_1829 </v>
      </c>
      <c r="D26" s="3" t="str">
        <f>SUBSTITUTE(Tab!F26,".",",")</f>
        <v>5,5 </v>
      </c>
      <c r="E26" s="3" t="str">
        <f>Tab!G26</f>
        <v>zsmic_i05 </v>
      </c>
      <c r="F26" s="3" t="str">
        <f>SUBSTITUTE(Tab!H26,".",",")</f>
        <v>5,7 </v>
      </c>
      <c r="G26" s="3" t="str">
        <f>Tab!I26</f>
        <v>ent2 </v>
      </c>
      <c r="H26" s="3" t="str">
        <f>SUBSTITUTE(Tab!J26,".",",")</f>
        <v>627</v>
      </c>
      <c r="I26" s="3" t="str">
        <f>Tab!K26</f>
        <v>REPCRISPOIDS_COL25 </v>
      </c>
      <c r="J26" s="3" t="str">
        <f>SUBSTITUTE(Tab!L26,".",",")</f>
        <v>0,9052107479 </v>
      </c>
      <c r="K26" s="35">
        <f>SUM(K14:K25)</f>
        <v>9649.599999999999</v>
      </c>
      <c r="L26" s="3" t="str">
        <f>Tab!S26</f>
        <v>tx_tp_i_1829 </v>
      </c>
      <c r="M26" s="3">
        <f>SUBSTITUTE(Tab!T26,".",",")+0</f>
        <v>6.7</v>
      </c>
      <c r="N26" s="3" t="str">
        <f>Tab!U26</f>
        <v>tx_tp_i_1829 </v>
      </c>
      <c r="O26" s="25">
        <f>SUBSTITUTE(Tab!V26,".",",")+0</f>
        <v>4.7</v>
      </c>
      <c r="P26" s="3" t="str">
        <f>SUBSTITUTE(Tab!P26,".",",")</f>
        <v>-21,46568657 </v>
      </c>
    </row>
    <row r="27" spans="1:16" ht="11.25">
      <c r="A27" s="3" t="str">
        <f>Tab!C27</f>
        <v>Znaf17PCT_COL1 </v>
      </c>
      <c r="B27" s="3" t="str">
        <f>SUBSTITUTE(Tab!D27,".",",")</f>
        <v>0</v>
      </c>
      <c r="C27" s="3" t="str">
        <f>Tab!E27</f>
        <v>tx_tp_i_3049 </v>
      </c>
      <c r="D27" s="3" t="str">
        <f>SUBSTITUTE(Tab!F27,".",",")</f>
        <v>8,9 </v>
      </c>
      <c r="E27" s="3" t="str">
        <f>Tab!G27</f>
        <v>zsmic_i06 </v>
      </c>
      <c r="F27" s="3" t="str">
        <f>SUBSTITUTE(Tab!H27,".",",")</f>
        <v>7,4 </v>
      </c>
      <c r="G27" s="3" t="str">
        <f>Tab!I27</f>
        <v>etabi1_0 </v>
      </c>
      <c r="H27" s="3" t="str">
        <f>SUBSTITUTE(Tab!J27,".",",")</f>
        <v>259</v>
      </c>
      <c r="I27" s="3" t="str">
        <f>Tab!K27</f>
        <v>REPCRISPOIDS_COL26 </v>
      </c>
      <c r="J27" s="3" t="str">
        <f>SUBSTITUTE(Tab!L27,".",",")</f>
        <v>0,832958365 </v>
      </c>
      <c r="L27" s="3" t="str">
        <f>Tab!S27</f>
        <v>tx_tp_i_3049 </v>
      </c>
      <c r="M27" s="3">
        <f>SUBSTITUTE(Tab!T27,".",",")+0</f>
        <v>17.4</v>
      </c>
      <c r="N27" s="3" t="str">
        <f>Tab!U27</f>
        <v>tx_tp_i_3049 </v>
      </c>
      <c r="O27" s="25">
        <f>SUBSTITUTE(Tab!V27,".",",")+0</f>
        <v>4.2</v>
      </c>
      <c r="P27" s="3" t="str">
        <f>SUBSTITUTE(Tab!P27,".",",")</f>
        <v>-20,92325065 </v>
      </c>
    </row>
    <row r="28" spans="1:16" ht="11.25">
      <c r="A28" s="3" t="str">
        <f>Tab!C28</f>
        <v>Znaf17PCT_COL2 </v>
      </c>
      <c r="B28" s="3" t="str">
        <f>SUBSTITUTE(Tab!D28,".",",")</f>
        <v>7,2933873015 </v>
      </c>
      <c r="C28" s="3" t="str">
        <f>Tab!E28</f>
        <v>tx_tp_i_50 </v>
      </c>
      <c r="D28" s="3" t="str">
        <f>SUBSTITUTE(Tab!F28,".",",")</f>
        <v>11,5 </v>
      </c>
      <c r="E28" s="3" t="str">
        <f>Tab!G28</f>
        <v>zsmic_i07 </v>
      </c>
      <c r="F28" s="3" t="str">
        <f>SUBSTITUTE(Tab!H28,".",",")</f>
        <v>8</v>
      </c>
      <c r="G28" s="3" t="str">
        <f>Tab!I28</f>
        <v>etabi1_1 </v>
      </c>
      <c r="H28" s="3" t="str">
        <f>SUBSTITUTE(Tab!J28,".",",")</f>
        <v>118</v>
      </c>
      <c r="I28" s="3" t="str">
        <f>Tab!K28</f>
        <v>REPCRISPOIDS_COL27 </v>
      </c>
      <c r="J28" s="3" t="str">
        <f>SUBSTITUTE(Tab!L28,".",",")</f>
        <v>0,700789372 </v>
      </c>
      <c r="L28" s="3" t="str">
        <f>Tab!S28</f>
        <v>tx_tp_i_50 </v>
      </c>
      <c r="M28" s="3">
        <f>SUBSTITUTE(Tab!T28,".",",")+0</f>
        <v>19.2</v>
      </c>
      <c r="N28" s="3" t="str">
        <f>Tab!U28</f>
        <v>tx_tp_i_50 </v>
      </c>
      <c r="O28" s="25">
        <f>SUBSTITUTE(Tab!V28,".",",")+0</f>
        <v>7.8</v>
      </c>
      <c r="P28" s="3" t="str">
        <f>SUBSTITUTE(Tab!P28,".",",")</f>
        <v>-17,45366788 </v>
      </c>
    </row>
    <row r="29" spans="1:16" ht="11.25">
      <c r="A29" s="3" t="str">
        <f>Tab!C29</f>
        <v>Znaf17PCT_COL3 </v>
      </c>
      <c r="B29" s="3" t="str">
        <f>SUBSTITUTE(Tab!D29,".",",")</f>
        <v>0</v>
      </c>
      <c r="C29" s="3" t="str">
        <f>Tab!E29</f>
        <v>tx_tp_i_sexe1 </v>
      </c>
      <c r="D29" s="3" t="str">
        <f>SUBSTITUTE(Tab!F29,".",",")</f>
        <v>5,4 </v>
      </c>
      <c r="E29" s="3" t="str">
        <f>Tab!G29</f>
        <v>zsmic_i08 </v>
      </c>
      <c r="F29" s="3" t="str">
        <f>SUBSTITUTE(Tab!H29,".",",")</f>
        <v>28,3 </v>
      </c>
      <c r="G29" s="3" t="str">
        <f>Tab!I29</f>
        <v>etabi1_2 </v>
      </c>
      <c r="H29" s="3" t="str">
        <f>SUBSTITUTE(Tab!J29,".",",")</f>
        <v>116</v>
      </c>
      <c r="I29" s="3" t="str">
        <f>Tab!K29</f>
        <v>REPCRISPOIDS_COL28 </v>
      </c>
      <c r="J29" s="3" t="str">
        <f>SUBSTITUTE(Tab!L29,".",",")</f>
        <v>0,6549707877 </v>
      </c>
      <c r="L29" s="3" t="str">
        <f>Tab!S29</f>
        <v>tx_tp_i_sexe1 </v>
      </c>
      <c r="M29" s="3">
        <f>SUBSTITUTE(Tab!T29,".",",")+0</f>
        <v>0</v>
      </c>
      <c r="N29" s="3" t="str">
        <f>Tab!U29</f>
        <v>tx_tp_i_sexe1 </v>
      </c>
      <c r="O29" s="25">
        <f>SUBSTITUTE(Tab!V29,".",",")+0</f>
        <v>5.4</v>
      </c>
      <c r="P29" s="3" t="str">
        <f>SUBSTITUTE(Tab!P29,".",",")</f>
        <v>-16,74764875 </v>
      </c>
    </row>
    <row r="30" spans="1:16" ht="11.25">
      <c r="A30" s="3" t="str">
        <f>Tab!C30</f>
        <v>Znaf17PCT_COL4 </v>
      </c>
      <c r="B30" s="3" t="str">
        <f>SUBSTITUTE(Tab!D30,".",",")</f>
        <v>0,0044674879 </v>
      </c>
      <c r="C30" s="3" t="str">
        <f>Tab!E30</f>
        <v>tx_tp_i_sexe2 </v>
      </c>
      <c r="D30" s="3" t="str">
        <f>SUBSTITUTE(Tab!F30,".",",")</f>
        <v>15,7 </v>
      </c>
      <c r="E30" s="3" t="str">
        <f>Tab!G30</f>
        <v>zsmic_i09 </v>
      </c>
      <c r="F30" s="3" t="str">
        <f>SUBSTITUTE(Tab!H30,".",",")</f>
        <v>27</v>
      </c>
      <c r="G30" s="3" t="str">
        <f>Tab!I30</f>
        <v>etabi1_3 </v>
      </c>
      <c r="H30" s="3" t="str">
        <f>SUBSTITUTE(Tab!J30,".",",")</f>
        <v>83</v>
      </c>
      <c r="I30" s="3" t="str">
        <f>Tab!K30</f>
        <v>REPCRISPOIDS_COL29 </v>
      </c>
      <c r="J30" s="3" t="str">
        <f>SUBSTITUTE(Tab!L30,".",",")</f>
        <v>0,3001704686 </v>
      </c>
      <c r="L30" s="3" t="str">
        <f>Tab!S30</f>
        <v>tx_tp_i_sexe2 </v>
      </c>
      <c r="M30" s="3">
        <f>SUBSTITUTE(Tab!T30,".",",")+0</f>
        <v>15.7</v>
      </c>
      <c r="N30" s="3" t="str">
        <f>Tab!U30</f>
        <v>tx_tp_i_sexe2 </v>
      </c>
      <c r="O30" s="25">
        <f>SUBSTITUTE(Tab!V30,".",",")+0</f>
        <v>0</v>
      </c>
      <c r="P30" s="3" t="str">
        <f>SUBSTITUTE(Tab!P30,".",",")</f>
        <v>-15,45156579 </v>
      </c>
    </row>
    <row r="31" spans="1:16" ht="11.25">
      <c r="A31" s="3" t="str">
        <f>Tab!C31</f>
        <v>Znaf17PCT_COL5 </v>
      </c>
      <c r="B31" s="3" t="str">
        <f>SUBSTITUTE(Tab!D31,".",",")</f>
        <v>0</v>
      </c>
      <c r="C31" s="3" t="str">
        <f>Tab!E31</f>
        <v>tx_tp_i_cs3 </v>
      </c>
      <c r="D31" s="3" t="str">
        <f>SUBSTITUTE(Tab!F31,".",",")</f>
        <v>7,2 </v>
      </c>
      <c r="E31" s="3" t="str">
        <f>Tab!G31</f>
        <v>zsmic_i10 </v>
      </c>
      <c r="F31" s="3" t="str">
        <f>SUBSTITUTE(Tab!H31,".",",")</f>
        <v>7,1 </v>
      </c>
      <c r="G31" s="3" t="str">
        <f>Tab!I31</f>
        <v>etabi1_4 </v>
      </c>
      <c r="H31" s="3" t="str">
        <f>SUBSTITUTE(Tab!J31,".",",")</f>
        <v>126</v>
      </c>
      <c r="I31" s="3" t="str">
        <f>Tab!K31</f>
        <v>REPCRISPOIDS_COL30 </v>
      </c>
      <c r="J31" s="3" t="str">
        <f>SUBSTITUTE(Tab!L31,".",",")</f>
        <v>0,1601300778 </v>
      </c>
      <c r="L31" s="3" t="str">
        <f>Tab!S31</f>
        <v>tx_tp_i_cs3 </v>
      </c>
      <c r="M31" s="3">
        <f>SUBSTITUTE(Tab!T31,".",",")+0</f>
        <v>8.9</v>
      </c>
      <c r="N31" s="3" t="str">
        <f>Tab!U31</f>
        <v>tx_tp_i_cs3 </v>
      </c>
      <c r="O31" s="25">
        <f>SUBSTITUTE(Tab!V31,".",",")+0</f>
        <v>5.8</v>
      </c>
      <c r="P31" s="3" t="str">
        <f>SUBSTITUTE(Tab!P31,".",",")</f>
        <v>-15,86183954 </v>
      </c>
    </row>
    <row r="32" spans="1:16" ht="11.25">
      <c r="A32" s="3" t="str">
        <f>Tab!C32</f>
        <v>Znaf17PCT_COL6 </v>
      </c>
      <c r="B32" s="3" t="str">
        <f>SUBSTITUTE(Tab!D32,".",",")</f>
        <v>0</v>
      </c>
      <c r="C32" s="3" t="str">
        <f>Tab!E32</f>
        <v>tx_tp_i_cs4 </v>
      </c>
      <c r="D32" s="3" t="str">
        <f>SUBSTITUTE(Tab!F32,".",",")</f>
        <v>9,1 </v>
      </c>
      <c r="E32" s="3" t="str">
        <f>Tab!G32</f>
        <v>zsmic_i11 </v>
      </c>
      <c r="F32" s="3" t="str">
        <f>SUBSTITUTE(Tab!H32,".",",")</f>
        <v>2,8 </v>
      </c>
      <c r="G32" s="3" t="str">
        <f>Tab!I32</f>
        <v>etabi1_5 </v>
      </c>
      <c r="H32" s="3" t="str">
        <f>SUBSTITUTE(Tab!J32,".",",")</f>
        <v>53</v>
      </c>
      <c r="I32" s="3" t="str">
        <f>Tab!K32</f>
        <v>REPCRISPOIDS_COL31 </v>
      </c>
      <c r="J32" s="3" t="str">
        <f>SUBSTITUTE(Tab!L32,".",",")</f>
        <v>0,1200681875 </v>
      </c>
      <c r="L32" s="3" t="str">
        <f>Tab!S32</f>
        <v>tx_tp_i_cs4 </v>
      </c>
      <c r="M32" s="3">
        <f>SUBSTITUTE(Tab!T32,".",",")+0</f>
        <v>15.2</v>
      </c>
      <c r="N32" s="3" t="str">
        <f>Tab!U32</f>
        <v>tx_tp_i_cs4 </v>
      </c>
      <c r="O32" s="25">
        <f>SUBSTITUTE(Tab!V32,".",",")+0</f>
        <v>4.6</v>
      </c>
      <c r="P32" s="3" t="str">
        <f>SUBSTITUTE(Tab!P32,".",",")</f>
        <v>-18,82467841 </v>
      </c>
    </row>
    <row r="33" spans="1:16" ht="11.25">
      <c r="A33" s="3" t="str">
        <f>Tab!C33</f>
        <v>Znaf17PCT_COL7 </v>
      </c>
      <c r="B33" s="3" t="str">
        <f>SUBSTITUTE(Tab!D33,".",",")</f>
        <v>0</v>
      </c>
      <c r="C33" s="3" t="str">
        <f>Tab!E33</f>
        <v>tx_tp_i_cs5 </v>
      </c>
      <c r="D33" s="3" t="str">
        <f>SUBSTITUTE(Tab!F33,".",",")</f>
        <v>19,9 </v>
      </c>
      <c r="E33" s="3" t="str">
        <f>Tab!G33</f>
        <v>zsmic_i12 </v>
      </c>
      <c r="F33" s="3" t="str">
        <f>SUBSTITUTE(Tab!H33,".",",")</f>
        <v>3,4 </v>
      </c>
      <c r="G33" s="3" t="str">
        <f>Tab!I33</f>
        <v>etabi1_6 </v>
      </c>
      <c r="H33" s="3" t="str">
        <f>SUBSTITUTE(Tab!J33,".",",")</f>
        <v>113</v>
      </c>
      <c r="I33" s="3" t="str">
        <f>Tab!K33</f>
        <v>REPCRISPOIDS_COL32 </v>
      </c>
      <c r="J33" s="3" t="str">
        <f>SUBSTITUTE(Tab!L33,".",",")</f>
        <v>0,0836482871 </v>
      </c>
      <c r="L33" s="3" t="str">
        <f>Tab!S33</f>
        <v>tx_tp_i_cs5 </v>
      </c>
      <c r="M33" s="3">
        <f>SUBSTITUTE(Tab!T33,".",",")+0</f>
        <v>22.3</v>
      </c>
      <c r="N33" s="3" t="str">
        <f>Tab!U33</f>
        <v>tx_tp_i_cs5 </v>
      </c>
      <c r="O33" s="25">
        <f>SUBSTITUTE(Tab!V33,".",",")+0</f>
        <v>12.7</v>
      </c>
      <c r="P33" s="3" t="str">
        <f>SUBSTITUTE(Tab!P33,".",",")</f>
        <v>-18,72320661 </v>
      </c>
    </row>
    <row r="34" spans="1:16" ht="11.25">
      <c r="A34" s="3" t="str">
        <f>Tab!C34</f>
        <v>Znaf17PCT_COL8 </v>
      </c>
      <c r="B34" s="3" t="str">
        <f>SUBSTITUTE(Tab!D34,".",",")</f>
        <v>0</v>
      </c>
      <c r="C34" s="3" t="str">
        <f>Tab!E34</f>
        <v>tx_tp_i_cs6 </v>
      </c>
      <c r="D34" s="3" t="str">
        <f>SUBSTITUTE(Tab!F34,".",",")</f>
        <v>8,4 </v>
      </c>
      <c r="E34" s="3" t="str">
        <f>Tab!G34</f>
        <v>zsmic01_i_1829 </v>
      </c>
      <c r="F34" s="3" t="str">
        <f>SUBSTITUTE(Tab!H34,".",",")</f>
        <v>3,7 </v>
      </c>
      <c r="G34" s="3" t="str">
        <f>Tab!I34</f>
        <v>etabi1 </v>
      </c>
      <c r="H34" s="3" t="str">
        <f>SUBSTITUTE(Tab!J34,".",",")</f>
        <v>868</v>
      </c>
      <c r="I34" s="3" t="str">
        <f>Tab!K34</f>
        <v>REPCRISPOIDS_COL33 </v>
      </c>
      <c r="J34" s="3" t="str">
        <f>SUBSTITUTE(Tab!L34,".",",")</f>
        <v>0,0829433859 </v>
      </c>
      <c r="L34" s="3" t="str">
        <f>Tab!S34</f>
        <v>tx_tp_i_cs6 </v>
      </c>
      <c r="M34" s="3">
        <f>SUBSTITUTE(Tab!T34,".",",")+0</f>
        <v>16.9</v>
      </c>
      <c r="N34" s="3" t="str">
        <f>Tab!U34</f>
        <v>tx_tp_i_cs6 </v>
      </c>
      <c r="O34" s="25">
        <f>SUBSTITUTE(Tab!V34,".",",")+0</f>
        <v>5.3</v>
      </c>
      <c r="P34" s="3" t="str">
        <f>SUBSTITUTE(Tab!P34,".",",")</f>
        <v>-14,03954691 </v>
      </c>
    </row>
    <row r="35" spans="1:16" ht="11.25">
      <c r="A35" s="3" t="str">
        <f>Tab!C35</f>
        <v>Znaf17PCT_COL9 </v>
      </c>
      <c r="B35" s="3" t="str">
        <f>SUBSTITUTE(Tab!D35,".",",")</f>
        <v>0,075820385 </v>
      </c>
      <c r="C35" s="3" t="str">
        <f>Tab!E35</f>
        <v>tx_tp_i_tail0 </v>
      </c>
      <c r="D35" s="3" t="str">
        <f>SUBSTITUTE(Tab!F35,".",",")</f>
        <v>25,8 </v>
      </c>
      <c r="E35" s="3" t="str">
        <f>Tab!G35</f>
        <v>zsmic01_i_3049 </v>
      </c>
      <c r="F35" s="3" t="str">
        <f>SUBSTITUTE(Tab!H35,".",",")</f>
        <v>1,6 </v>
      </c>
      <c r="G35" s="3" t="str">
        <f>Tab!I35</f>
        <v>etabc1 </v>
      </c>
      <c r="H35" s="3" t="str">
        <f>SUBSTITUTE(Tab!J35,".",",")</f>
        <v>107257</v>
      </c>
      <c r="I35" s="3" t="str">
        <f>Tab!K35</f>
        <v>REPCRISPOIDS_COL34 </v>
      </c>
      <c r="J35" s="3" t="str">
        <f>SUBSTITUTE(Tab!L35,".",",")</f>
        <v>0,0790664287 </v>
      </c>
      <c r="L35" s="3" t="str">
        <f>Tab!S35</f>
        <v>tx_tp_i_tail0 </v>
      </c>
      <c r="M35" s="3">
        <f>SUBSTITUTE(Tab!T35,".",",")+0</f>
        <v>32.8</v>
      </c>
      <c r="N35" s="3" t="str">
        <f>Tab!U35</f>
        <v>tx_tp_i_tail0 </v>
      </c>
      <c r="O35" s="25">
        <f>SUBSTITUTE(Tab!V35,".",",")+0</f>
        <v>19.1</v>
      </c>
      <c r="P35" s="3" t="str">
        <f>SUBSTITUTE(Tab!P35,".",",")</f>
        <v>-7,005044801 </v>
      </c>
    </row>
    <row r="36" spans="1:16" ht="11.25">
      <c r="A36" s="3" t="str">
        <f>Tab!C36</f>
        <v>Znaf17PCT_COL10 </v>
      </c>
      <c r="B36" s="3" t="str">
        <f>SUBSTITUTE(Tab!D36,".",",")</f>
        <v>0,0480351779 </v>
      </c>
      <c r="C36" s="3" t="str">
        <f>Tab!E36</f>
        <v>tx_tp_i_tail1 </v>
      </c>
      <c r="D36" s="3" t="str">
        <f>SUBSTITUTE(Tab!F36,".",",")</f>
        <v>15,8 </v>
      </c>
      <c r="E36" s="3" t="str">
        <f>Tab!G36</f>
        <v>zsmic01_i_50 </v>
      </c>
      <c r="F36" s="3" t="str">
        <f>SUBSTITUTE(Tab!H36,".",",")</f>
        <v>1,8 </v>
      </c>
      <c r="G36" s="3" t="str">
        <f>Tab!I36</f>
        <v>etabc1_0 </v>
      </c>
      <c r="H36" s="3" t="str">
        <f>SUBSTITUTE(Tab!J36,".",",")</f>
        <v>82216</v>
      </c>
      <c r="I36" s="3" t="str">
        <f>Tab!K36</f>
        <v>REPCRISPOIDS_COL35 </v>
      </c>
      <c r="J36" s="3" t="str">
        <f>SUBSTITUTE(Tab!L36,".",",")</f>
        <v>0,0650858863 </v>
      </c>
      <c r="L36" s="3" t="str">
        <f>Tab!S36</f>
        <v>tx_tp_i_tail1 </v>
      </c>
      <c r="M36" s="3">
        <f>SUBSTITUTE(Tab!T36,".",",")+0</f>
        <v>23.6</v>
      </c>
      <c r="N36" s="3" t="str">
        <f>Tab!U36</f>
        <v>tx_tp_i_tail1 </v>
      </c>
      <c r="O36" s="25">
        <f>SUBSTITUTE(Tab!V36,".",",")+0</f>
        <v>10.6</v>
      </c>
      <c r="P36" s="3" t="str">
        <f>SUBSTITUTE(Tab!P36,".",",")</f>
        <v>-15,82147271 </v>
      </c>
    </row>
    <row r="37" spans="1:16" ht="11.25">
      <c r="A37" s="3" t="str">
        <f>Tab!C37</f>
        <v>Znaf17PCT_COL11 </v>
      </c>
      <c r="B37" s="3" t="str">
        <f>SUBSTITUTE(Tab!D37,".",",")</f>
        <v>0</v>
      </c>
      <c r="C37" s="3" t="str">
        <f>Tab!E37</f>
        <v>tx_tp_i_tail2 </v>
      </c>
      <c r="D37" s="3" t="str">
        <f>SUBSTITUTE(Tab!F37,".",",")</f>
        <v>9</v>
      </c>
      <c r="E37" s="3" t="str">
        <f>Tab!G37</f>
        <v>zsmic01_i_sexe1 </v>
      </c>
      <c r="F37" s="3" t="str">
        <f>SUBSTITUTE(Tab!H37,".",",")</f>
        <v>1,4 </v>
      </c>
      <c r="G37" s="3" t="str">
        <f>Tab!I37</f>
        <v>etabc1_1 </v>
      </c>
      <c r="H37" s="3" t="str">
        <f>SUBSTITUTE(Tab!J37,".",",")</f>
        <v>11338</v>
      </c>
      <c r="I37" s="3" t="str">
        <f>Tab!K37</f>
        <v>REPCRISPOIDS_COL36 </v>
      </c>
      <c r="J37" s="3" t="str">
        <f>SUBSTITUTE(Tab!L37,".",",")</f>
        <v>0,0283135354 </v>
      </c>
      <c r="L37" s="3" t="str">
        <f>Tab!S37</f>
        <v>tx_tp_i_tail2 </v>
      </c>
      <c r="M37" s="3">
        <f>SUBSTITUTE(Tab!T37,".",",")+0</f>
        <v>14.5</v>
      </c>
      <c r="N37" s="3" t="str">
        <f>Tab!U37</f>
        <v>tx_tp_i_tail2 </v>
      </c>
      <c r="O37" s="25">
        <f>SUBSTITUTE(Tab!V37,".",",")+0</f>
        <v>5.8</v>
      </c>
      <c r="P37" s="3" t="str">
        <f>SUBSTITUTE(Tab!P37,".",",")</f>
        <v>-8,840285002 </v>
      </c>
    </row>
    <row r="38" spans="1:16" ht="11.25">
      <c r="A38" s="3" t="str">
        <f>Tab!C38</f>
        <v>Znaf17PCT_COL12 </v>
      </c>
      <c r="B38" s="3" t="str">
        <f>SUBSTITUTE(Tab!D38,".",",")</f>
        <v>0,0179330639 </v>
      </c>
      <c r="C38" s="3" t="str">
        <f>Tab!E38</f>
        <v>tx_tp_i_tail3 </v>
      </c>
      <c r="D38" s="3" t="str">
        <f>SUBSTITUTE(Tab!F38,".",",")</f>
        <v>7,1 </v>
      </c>
      <c r="E38" s="3" t="str">
        <f>Tab!G38</f>
        <v>zsmic01_i_sexe2 </v>
      </c>
      <c r="F38" s="3" t="str">
        <f>SUBSTITUTE(Tab!H38,".",",")</f>
        <v>3</v>
      </c>
      <c r="G38" s="3" t="str">
        <f>Tab!I38</f>
        <v>etabc1_2 </v>
      </c>
      <c r="H38" s="3" t="str">
        <f>SUBSTITUTE(Tab!J38,".",",")</f>
        <v>6243</v>
      </c>
      <c r="I38" s="3" t="str">
        <f>Tab!K38</f>
        <v>REPCRISPOIDS_COL37 </v>
      </c>
      <c r="J38" s="3" t="str">
        <f>SUBSTITUTE(Tab!L38,".",",")</f>
        <v>0,009633651 </v>
      </c>
      <c r="L38" s="3" t="str">
        <f>Tab!S38</f>
        <v>tx_tp_i_tail3 </v>
      </c>
      <c r="M38" s="3">
        <f>SUBSTITUTE(Tab!T38,".",",")+0</f>
        <v>13.8</v>
      </c>
      <c r="N38" s="3" t="str">
        <f>Tab!U38</f>
        <v>tx_tp_i_tail3 </v>
      </c>
      <c r="O38" s="25">
        <f>SUBSTITUTE(Tab!V38,".",",")+0</f>
        <v>3.1</v>
      </c>
      <c r="P38" s="3" t="str">
        <f>SUBSTITUTE(Tab!P38,".",",")</f>
        <v>-16,3238334 </v>
      </c>
    </row>
    <row r="39" spans="1:16" ht="11.25">
      <c r="A39" s="3" t="str">
        <f>Tab!C39</f>
        <v>Znaf17PCT_COL13 </v>
      </c>
      <c r="B39" s="3" t="str">
        <f>SUBSTITUTE(Tab!D39,".",",")</f>
        <v>0,0169179644 </v>
      </c>
      <c r="C39" s="3" t="str">
        <f>Tab!E39</f>
        <v>tx_tp_i_tail4 </v>
      </c>
      <c r="D39" s="3" t="str">
        <f>SUBSTITUTE(Tab!F39,".",",")</f>
        <v>5,7 </v>
      </c>
      <c r="E39" s="3" t="str">
        <f>Tab!G39</f>
        <v>zsmic01_i_cs3 </v>
      </c>
      <c r="F39" s="3" t="str">
        <f>SUBSTITUTE(Tab!H39,".",",")</f>
        <v>0,1 </v>
      </c>
      <c r="G39" s="3" t="str">
        <f>Tab!I39</f>
        <v>etabc1_3 </v>
      </c>
      <c r="H39" s="3" t="str">
        <f>SUBSTITUTE(Tab!J39,".",",")</f>
        <v>2101</v>
      </c>
      <c r="I39" s="3" t="str">
        <f>Tab!K39</f>
        <v>REPCRISPOIDS_COL38 </v>
      </c>
      <c r="J39" s="3" t="str">
        <f>SUBSTITUTE(Tab!L39,".",",")</f>
        <v>0,0001174835 </v>
      </c>
      <c r="L39" s="3" t="str">
        <f>Tab!S39</f>
        <v>tx_tp_i_tail4 </v>
      </c>
      <c r="M39" s="3">
        <f>SUBSTITUTE(Tab!T39,".",",")+0</f>
        <v>12.6</v>
      </c>
      <c r="N39" s="3" t="str">
        <f>Tab!U39</f>
        <v>tx_tp_i_tail4 </v>
      </c>
      <c r="O39" s="25">
        <f>SUBSTITUTE(Tab!V39,".",",")+0</f>
        <v>2.2</v>
      </c>
      <c r="P39" s="3" t="str">
        <f>SUBSTITUTE(Tab!P39,".",",")</f>
        <v>-25,81710895 </v>
      </c>
    </row>
    <row r="40" spans="1:16" ht="11.25">
      <c r="A40" s="3" t="str">
        <f>Tab!C40</f>
        <v>Znaf17PCT_COL14 </v>
      </c>
      <c r="B40" s="3" t="str">
        <f>SUBSTITUTE(Tab!D40,".",",")</f>
        <v>0,0061038633 </v>
      </c>
      <c r="C40" s="3" t="str">
        <f>Tab!E40</f>
        <v>tx_tp_i_tail5 </v>
      </c>
      <c r="D40" s="3" t="str">
        <f>SUBSTITUTE(Tab!F40,".",",")</f>
        <v>7,9 </v>
      </c>
      <c r="E40" s="3" t="str">
        <f>Tab!G40</f>
        <v>zsmic01_i_cs4 </v>
      </c>
      <c r="F40" s="3" t="str">
        <f>SUBSTITUTE(Tab!H40,".",",")</f>
        <v>0,6 </v>
      </c>
      <c r="G40" s="3" t="str">
        <f>Tab!I40</f>
        <v>etabc1_4 </v>
      </c>
      <c r="H40" s="3" t="str">
        <f>SUBSTITUTE(Tab!J40,".",",")</f>
        <v>2204</v>
      </c>
      <c r="I40" s="3" t="str">
        <f>Tab!K40</f>
        <v>REPCRISPOIDS_COL39 </v>
      </c>
      <c r="J40" s="3" t="str">
        <f>SUBSTITUTE(Tab!L40,".",",")</f>
        <v>0</v>
      </c>
      <c r="L40" s="3" t="str">
        <f>Tab!S40</f>
        <v>tx_tp_i_tail5 </v>
      </c>
      <c r="M40" s="3">
        <f>SUBSTITUTE(Tab!T40,".",",")+0</f>
        <v>17.2</v>
      </c>
      <c r="N40" s="3" t="str">
        <f>Tab!U40</f>
        <v>tx_tp_i_tail5 </v>
      </c>
      <c r="O40" s="25">
        <f>SUBSTITUTE(Tab!V40,".",",")+0</f>
        <v>2.5</v>
      </c>
      <c r="P40" s="3" t="str">
        <f>SUBSTITUTE(Tab!P40,".",",")</f>
        <v>-13,70499056 </v>
      </c>
    </row>
    <row r="41" spans="1:16" ht="11.25">
      <c r="A41" s="3" t="str">
        <f>Tab!C41</f>
        <v>Znaf17PCT_COL15 </v>
      </c>
      <c r="B41" s="3" t="str">
        <f>SUBSTITUTE(Tab!D41,".",",")</f>
        <v>0,0803693053 </v>
      </c>
      <c r="C41" s="3" t="str">
        <f>Tab!E41</f>
        <v>tx_tp_i_tail6 </v>
      </c>
      <c r="D41" s="3" t="str">
        <f>SUBSTITUTE(Tab!F41,".",",")</f>
        <v>10,7 </v>
      </c>
      <c r="E41" s="3" t="str">
        <f>Tab!G41</f>
        <v>zsmic01_i_cs5 </v>
      </c>
      <c r="F41" s="3" t="str">
        <f>SUBSTITUTE(Tab!H41,".",",")</f>
        <v>3,6 </v>
      </c>
      <c r="G41" s="3" t="str">
        <f>Tab!I41</f>
        <v>etabc1_5 </v>
      </c>
      <c r="H41" s="3" t="str">
        <f>SUBSTITUTE(Tab!J41,".",",")</f>
        <v>1048</v>
      </c>
      <c r="I41" s="3" t="str">
        <f>Tab!K41</f>
        <v>REPCRISPOIDS_COL40 </v>
      </c>
      <c r="J41" s="3" t="str">
        <f>SUBSTITUTE(Tab!L41,".",",")</f>
        <v>0</v>
      </c>
      <c r="L41" s="3" t="str">
        <f>Tab!S41</f>
        <v>tx_tp_i_tail6 </v>
      </c>
      <c r="M41" s="3">
        <f>SUBSTITUTE(Tab!T41,".",",")+0</f>
        <v>15.2</v>
      </c>
      <c r="N41" s="3" t="str">
        <f>Tab!U41</f>
        <v>tx_tp_i_tail6 </v>
      </c>
      <c r="O41" s="25">
        <f>SUBSTITUTE(Tab!V41,".",",")+0</f>
        <v>8.4</v>
      </c>
      <c r="P41" s="3" t="str">
        <f>SUBSTITUTE(Tab!P41,".",",")</f>
        <v>-15,56736866 </v>
      </c>
    </row>
    <row r="42" spans="1:16" ht="11.25">
      <c r="A42" s="3" t="str">
        <f>Tab!C42</f>
        <v>Znaf17PCT_COL16 </v>
      </c>
      <c r="B42" s="3" t="str">
        <f>SUBSTITUTE(Tab!D42,".",",")</f>
        <v>0,000013273 </v>
      </c>
      <c r="C42" s="3" t="str">
        <f>Tab!E42</f>
        <v>tx_cdd_i_1829 </v>
      </c>
      <c r="D42" s="3" t="str">
        <f>SUBSTITUTE(Tab!F42,".",",")</f>
        <v>27,4 </v>
      </c>
      <c r="E42" s="3" t="str">
        <f>Tab!G42</f>
        <v>zsmic01_i_cs6 </v>
      </c>
      <c r="F42" s="3" t="str">
        <f>SUBSTITUTE(Tab!H42,".",",")</f>
        <v>2,8 </v>
      </c>
      <c r="G42" s="3" t="str">
        <f>Tab!I42</f>
        <v>etabc1_6 </v>
      </c>
      <c r="H42" s="3" t="str">
        <f>SUBSTITUTE(Tab!J42,".",",")</f>
        <v>2107</v>
      </c>
      <c r="I42" s="3" t="str">
        <f>Tab!K42</f>
        <v>REPCRISPOIDS_COL41 </v>
      </c>
      <c r="J42" s="3" t="str">
        <f>SUBSTITUTE(Tab!L42,".",",")</f>
        <v>0</v>
      </c>
      <c r="L42" s="3" t="str">
        <f>Tab!S42</f>
        <v>tx_cdd_i_1829 </v>
      </c>
      <c r="M42" s="3">
        <f>SUBSTITUTE(Tab!T42,".",",")+0</f>
        <v>27.7</v>
      </c>
      <c r="N42" s="3" t="str">
        <f>Tab!U42</f>
        <v>tx_cdd_i_1829 </v>
      </c>
      <c r="O42" s="25">
        <f>SUBSTITUTE(Tab!V42,".",",")+0</f>
        <v>27.1</v>
      </c>
      <c r="P42" s="3" t="str">
        <f>SUBSTITUTE(Tab!P42,".",",")</f>
        <v>-18,58343731 </v>
      </c>
    </row>
    <row r="43" spans="1:16" ht="11.25">
      <c r="A43" s="3" t="str">
        <f>Tab!C43</f>
        <v>Znaf17PCT_COL17 </v>
      </c>
      <c r="B43" s="3" t="str">
        <f>SUBSTITUTE(Tab!D43,".",",")</f>
        <v>0,0306140779 </v>
      </c>
      <c r="C43" s="3" t="str">
        <f>Tab!E43</f>
        <v>tx_cdd_i_3049 </v>
      </c>
      <c r="D43" s="3" t="str">
        <f>SUBSTITUTE(Tab!F43,".",",")</f>
        <v>4,1 </v>
      </c>
      <c r="E43" s="3" t="str">
        <f>Tab!G43</f>
        <v>zsmic01_i_tail0 </v>
      </c>
      <c r="F43" s="3" t="str">
        <f>SUBSTITUTE(Tab!H43,".",",")</f>
        <v>8,6 </v>
      </c>
      <c r="G43" s="3" t="str">
        <f>Tab!I43</f>
        <v>etab1 </v>
      </c>
      <c r="H43" s="3" t="str">
        <f>SUBSTITUTE(Tab!J43,".",",")</f>
        <v>1884382</v>
      </c>
      <c r="I43" s="3" t="str">
        <f>Tab!K43</f>
        <v>REPCRISPOIDS_COL42 </v>
      </c>
      <c r="J43" s="3" t="str">
        <f>SUBSTITUTE(Tab!L43,".",",")</f>
        <v>0</v>
      </c>
      <c r="L43" s="3" t="str">
        <f>Tab!S43</f>
        <v>tx_cdd_i_3049 </v>
      </c>
      <c r="M43" s="3">
        <f>SUBSTITUTE(Tab!T43,".",",")+0</f>
        <v>4.8</v>
      </c>
      <c r="N43" s="3" t="str">
        <f>Tab!U43</f>
        <v>tx_cdd_i_3049 </v>
      </c>
      <c r="O43" s="25">
        <f>SUBSTITUTE(Tab!V43,".",",")+0</f>
        <v>3.7</v>
      </c>
      <c r="P43" s="3" t="str">
        <f>SUBSTITUTE(Tab!P43,".",",")</f>
        <v>-22,02600636 </v>
      </c>
    </row>
    <row r="44" spans="1:16" ht="11.25">
      <c r="A44" s="3" t="str">
        <f>Tab!C44</f>
        <v>APENPCT_COL1 </v>
      </c>
      <c r="B44" s="3" t="str">
        <f>SUBSTITUTE(Tab!D44,".",",")</f>
        <v>45,274883961 </v>
      </c>
      <c r="C44" s="3" t="str">
        <f>Tab!E44</f>
        <v>tx_cdd_i_50 </v>
      </c>
      <c r="D44" s="3" t="str">
        <f>SUBSTITUTE(Tab!F44,".",",")</f>
        <v>1,8 </v>
      </c>
      <c r="E44" s="3" t="str">
        <f>Tab!G44</f>
        <v>zsmic01_i_tail1 </v>
      </c>
      <c r="F44" s="3" t="str">
        <f>SUBSTITUTE(Tab!H44,".",",")</f>
        <v>4,2 </v>
      </c>
      <c r="G44" s="3" t="str">
        <f>Tab!I44</f>
        <v>etab1_0 </v>
      </c>
      <c r="H44" s="3" t="str">
        <f>SUBSTITUTE(Tab!J44,".",",")</f>
        <v>1283071</v>
      </c>
      <c r="I44" s="3" t="str">
        <f>Tab!K44</f>
        <v>REPCRISPOIDS_COL43 </v>
      </c>
      <c r="J44" s="3" t="str">
        <f>SUBSTITUTE(Tab!L44,".",",")</f>
        <v>0</v>
      </c>
      <c r="L44" s="3" t="str">
        <f>Tab!S44</f>
        <v>tx_cdd_i_50 </v>
      </c>
      <c r="M44" s="3">
        <f>SUBSTITUTE(Tab!T44,".",",")+0</f>
        <v>2.6</v>
      </c>
      <c r="N44" s="3" t="str">
        <f>Tab!U44</f>
        <v>tx_cdd_i_50 </v>
      </c>
      <c r="O44" s="25">
        <f>SUBSTITUTE(Tab!V44,".",",")+0</f>
        <v>1.5</v>
      </c>
      <c r="P44" s="3" t="str">
        <f>SUBSTITUTE(Tab!P44,".",",")</f>
        <v>-20,77385616 </v>
      </c>
    </row>
    <row r="45" spans="1:16" ht="11.25">
      <c r="A45" s="3" t="str">
        <f>Tab!C45</f>
        <v>APENPCT_COL2 </v>
      </c>
      <c r="B45" s="3" t="str">
        <f>SUBSTITUTE(Tab!D45,".",",")</f>
        <v>22,401237751 </v>
      </c>
      <c r="C45" s="3" t="str">
        <f>Tab!E45</f>
        <v>tx_cdd_i_sexe1 </v>
      </c>
      <c r="D45" s="3" t="str">
        <f>SUBSTITUTE(Tab!F45,".",",")</f>
        <v>6,8 </v>
      </c>
      <c r="E45" s="3" t="str">
        <f>Tab!G45</f>
        <v>zsmic01_i_tail2 </v>
      </c>
      <c r="F45" s="3" t="str">
        <f>SUBSTITUTE(Tab!H45,".",",")</f>
        <v>3,7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6.8</v>
      </c>
      <c r="P45" s="3" t="str">
        <f>SUBSTITUTE(Tab!P45,".",",")</f>
        <v>-20,17873098 </v>
      </c>
    </row>
    <row r="46" spans="1:16" ht="11.25">
      <c r="A46" s="3" t="str">
        <f>Tab!C46</f>
        <v>APENPCT_COL3 </v>
      </c>
      <c r="B46" s="3" t="str">
        <f>SUBSTITUTE(Tab!D46,".",",")</f>
        <v>6,1454357916 </v>
      </c>
      <c r="C46" s="3" t="str">
        <f>Tab!E46</f>
        <v>tx_cdd_i_sexe2 </v>
      </c>
      <c r="D46" s="3" t="str">
        <f>SUBSTITUTE(Tab!F46,".",",")</f>
        <v>9</v>
      </c>
      <c r="E46" s="3" t="str">
        <f>Tab!G46</f>
        <v>zsmic01_i_tail3 </v>
      </c>
      <c r="F46" s="3" t="str">
        <f>SUBSTITUTE(Tab!H46,".",",")</f>
        <v>2,3 </v>
      </c>
      <c r="G46" s="3" t="str">
        <f>Tab!I46</f>
        <v>etab1_2 </v>
      </c>
      <c r="H46" s="3" t="str">
        <f>SUBSTITUTE(Tab!J46,".",",")</f>
        <v>124064</v>
      </c>
      <c r="I46" s="3" t="str">
        <f>Tab!K46</f>
        <v>REPCRISPOIDS_COL45 </v>
      </c>
      <c r="J46" s="3" t="str">
        <f>SUBSTITUTE(Tab!L46,".",",")</f>
        <v>0</v>
      </c>
      <c r="L46" s="3" t="str">
        <f>Tab!S46</f>
        <v>tx_cdd_i_sexe2 </v>
      </c>
      <c r="M46" s="3">
        <f>SUBSTITUTE(Tab!T46,".",",")+0</f>
        <v>9</v>
      </c>
      <c r="N46" s="3" t="str">
        <f>Tab!U46</f>
        <v>tx_cdd_i_sexe2 </v>
      </c>
      <c r="O46" s="25">
        <f>SUBSTITUTE(Tab!V46,".",",")+0</f>
        <v>0</v>
      </c>
      <c r="P46" s="3" t="str">
        <f>SUBSTITUTE(Tab!P46,".",",")</f>
        <v>-20,5157473 </v>
      </c>
    </row>
    <row r="47" spans="1:16" ht="11.25">
      <c r="A47" s="3" t="str">
        <f>Tab!C47</f>
        <v>APENPCT_COL4 </v>
      </c>
      <c r="B47" s="3" t="str">
        <f>SUBSTITUTE(Tab!D47,".",",")</f>
        <v>5,5141825683 </v>
      </c>
      <c r="C47" s="3" t="str">
        <f>Tab!E47</f>
        <v>tx_cdd_i_cs3 </v>
      </c>
      <c r="D47" s="3" t="str">
        <f>SUBSTITUTE(Tab!F47,".",",")</f>
        <v>2,9 </v>
      </c>
      <c r="E47" s="3" t="str">
        <f>Tab!G47</f>
        <v>zsmic01_i_tail4 </v>
      </c>
      <c r="F47" s="3" t="str">
        <f>SUBSTITUTE(Tab!H47,".",",")</f>
        <v>2</v>
      </c>
      <c r="G47" s="3" t="str">
        <f>Tab!I47</f>
        <v>etab1_3 </v>
      </c>
      <c r="H47" s="3" t="str">
        <f>SUBSTITUTE(Tab!J47,".",",")</f>
        <v>56886</v>
      </c>
      <c r="I47" s="3" t="str">
        <f>Tab!K47</f>
        <v>REPCRISPOIDS_COL46 </v>
      </c>
      <c r="J47" s="3" t="str">
        <f>SUBSTITUTE(Tab!L47,".",",")</f>
        <v>0</v>
      </c>
      <c r="L47" s="3" t="str">
        <f>Tab!S47</f>
        <v>tx_cdd_i_cs3 </v>
      </c>
      <c r="M47" s="3">
        <f>SUBSTITUTE(Tab!T47,".",",")+0</f>
        <v>4</v>
      </c>
      <c r="N47" s="3" t="str">
        <f>Tab!U47</f>
        <v>tx_cdd_i_cs3 </v>
      </c>
      <c r="O47" s="25">
        <f>SUBSTITUTE(Tab!V47,".",",")+0</f>
        <v>2</v>
      </c>
      <c r="P47" s="3" t="str">
        <f>SUBSTITUTE(Tab!P47,".",",")</f>
        <v>112</v>
      </c>
    </row>
    <row r="48" spans="1:16" ht="11.25">
      <c r="A48" s="3" t="str">
        <f>Tab!C48</f>
        <v>APENPCT_COL5 </v>
      </c>
      <c r="B48" s="3" t="str">
        <f>SUBSTITUTE(Tab!D48,".",",")</f>
        <v>4,1279009799 </v>
      </c>
      <c r="C48" s="3" t="str">
        <f>Tab!E48</f>
        <v>tx_cdd_i_cs4 </v>
      </c>
      <c r="D48" s="3" t="str">
        <f>SUBSTITUTE(Tab!F48,".",",")</f>
        <v>4</v>
      </c>
      <c r="E48" s="3" t="str">
        <f>Tab!G48</f>
        <v>zsmic01_i_tail5 </v>
      </c>
      <c r="F48" s="3" t="str">
        <f>SUBSTITUTE(Tab!H48,".",",")</f>
        <v>1,5 </v>
      </c>
      <c r="G48" s="3" t="str">
        <f>Tab!I48</f>
        <v>etab1_4 </v>
      </c>
      <c r="H48" s="3" t="str">
        <f>SUBSTITUTE(Tab!J48,".",",")</f>
        <v>58412</v>
      </c>
      <c r="I48" s="3" t="str">
        <f>Tab!K48</f>
        <v>REPCRISPOIDS_COL47 </v>
      </c>
      <c r="J48" s="3" t="str">
        <f>SUBSTITUTE(Tab!L48,".",",")</f>
        <v>0</v>
      </c>
      <c r="L48" s="3" t="str">
        <f>Tab!S48</f>
        <v>tx_cdd_i_cs4 </v>
      </c>
      <c r="M48" s="3">
        <f>SUBSTITUTE(Tab!T48,".",",")+0</f>
        <v>6</v>
      </c>
      <c r="N48" s="3" t="str">
        <f>Tab!U48</f>
        <v>tx_cdd_i_cs4 </v>
      </c>
      <c r="O48" s="25">
        <f>SUBSTITUTE(Tab!V48,".",",")+0</f>
        <v>2.6</v>
      </c>
      <c r="P48" s="3">
        <f>SUBSTITUTE(Tab!P48,".",",")</f>
      </c>
    </row>
    <row r="49" spans="1:16" ht="11.25">
      <c r="A49" s="3" t="str">
        <f>Tab!C49</f>
        <v>APENPCT_COL6 </v>
      </c>
      <c r="B49" s="3" t="str">
        <f>SUBSTITUTE(Tab!D49,".",",")</f>
        <v>1,4419804023 </v>
      </c>
      <c r="C49" s="3" t="str">
        <f>Tab!E49</f>
        <v>tx_cdd_i_cs5 </v>
      </c>
      <c r="D49" s="3" t="str">
        <f>SUBSTITUTE(Tab!F49,".",",")</f>
        <v>12,4 </v>
      </c>
      <c r="E49" s="3" t="str">
        <f>Tab!G49</f>
        <v>zsmic01_i_tail6 </v>
      </c>
      <c r="F49" s="3" t="str">
        <f>SUBSTITUTE(Tab!H49,".",",")</f>
        <v>1,4 </v>
      </c>
      <c r="G49" s="3" t="str">
        <f>Tab!I49</f>
        <v>etab1_5 </v>
      </c>
      <c r="H49" s="3" t="str">
        <f>SUBSTITUTE(Tab!J49,".",",")</f>
        <v>41399</v>
      </c>
      <c r="I49" s="3" t="str">
        <f>Tab!K49</f>
        <v>REPCRISPOIDS_COL48 </v>
      </c>
      <c r="J49" s="3" t="str">
        <f>SUBSTITUTE(Tab!L49,".",",")</f>
        <v>0</v>
      </c>
      <c r="L49" s="3" t="str">
        <f>Tab!S49</f>
        <v>tx_cdd_i_cs5 </v>
      </c>
      <c r="M49" s="3">
        <f>SUBSTITUTE(Tab!T49,".",",")+0</f>
        <v>11.9</v>
      </c>
      <c r="N49" s="3" t="str">
        <f>Tab!U49</f>
        <v>tx_cdd_i_cs5 </v>
      </c>
      <c r="O49" s="25">
        <f>SUBSTITUTE(Tab!V49,".",",")+0</f>
        <v>13.8</v>
      </c>
      <c r="P49" s="3">
        <f>SUBSTITUTE(Tab!P49,".",",")</f>
      </c>
    </row>
    <row r="50" spans="1:16" ht="11.25">
      <c r="A50" s="3" t="str">
        <f>Tab!C50</f>
        <v>APENPCT_COL7 </v>
      </c>
      <c r="B50" s="3" t="str">
        <f>SUBSTITUTE(Tab!D50,".",",")</f>
        <v>1,2975760701 </v>
      </c>
      <c r="C50" s="3" t="str">
        <f>Tab!E50</f>
        <v>tx_cdd_i_cs6 </v>
      </c>
      <c r="D50" s="3" t="str">
        <f>SUBSTITUTE(Tab!F50,".",",")</f>
        <v>9,5 </v>
      </c>
      <c r="E50" s="3" t="str">
        <f>Tab!G50</f>
        <v>zsal_c </v>
      </c>
      <c r="F50" s="3" t="str">
        <f>SUBSTITUTE(Tab!H50,".",",")</f>
        <v>2000</v>
      </c>
      <c r="G50" s="3" t="str">
        <f>Tab!I50</f>
        <v>etab1_6 </v>
      </c>
      <c r="H50" s="3" t="str">
        <f>SUBSTITUTE(Tab!J50,".",",")</f>
        <v>164278</v>
      </c>
      <c r="I50" s="3" t="str">
        <f>Tab!K50</f>
        <v>REPCRISPOIDS_COL49 </v>
      </c>
      <c r="J50" s="3" t="str">
        <f>SUBSTITUTE(Tab!L50,".",",")</f>
        <v>0</v>
      </c>
      <c r="L50" s="3" t="str">
        <f>Tab!S50</f>
        <v>tx_cdd_i_cs6 </v>
      </c>
      <c r="M50" s="3">
        <f>SUBSTITUTE(Tab!T50,".",",")+0</f>
        <v>11.9</v>
      </c>
      <c r="N50" s="3" t="str">
        <f>Tab!U50</f>
        <v>tx_cdd_i_cs6 </v>
      </c>
      <c r="O50" s="25">
        <f>SUBSTITUTE(Tab!V50,".",",")+0</f>
        <v>8.6</v>
      </c>
      <c r="P50" s="3">
        <f>SUBSTITUTE(Tab!P50,".",",")</f>
      </c>
    </row>
    <row r="51" spans="1:16" ht="11.25">
      <c r="A51" s="3" t="str">
        <f>Tab!C51</f>
        <v>APENPCT_COL8 </v>
      </c>
      <c r="B51" s="3" t="str">
        <f>SUBSTITUTE(Tab!D51,".",",")</f>
        <v>1,2377514183 </v>
      </c>
      <c r="C51" s="3" t="str">
        <f>Tab!E51</f>
        <v>tx_cdd_i_tail0 </v>
      </c>
      <c r="D51" s="3" t="str">
        <f>SUBSTITUTE(Tab!F51,".",",")</f>
        <v>10,2 </v>
      </c>
      <c r="E51" s="3" t="str">
        <f>Tab!G51</f>
        <v>zsal_c_1829 </v>
      </c>
      <c r="F51" s="3" t="str">
        <f>SUBSTITUTE(Tab!H51,".",",")</f>
        <v>1560</v>
      </c>
      <c r="G51" s="3" t="str">
        <f>Tab!I51</f>
        <v>etab2 </v>
      </c>
      <c r="H51" s="3" t="str">
        <f>SUBSTITUTE(Tab!J51,".",",")</f>
        <v>883</v>
      </c>
      <c r="I51" s="3" t="str">
        <f>Tab!K51</f>
        <v>REPCRISPOIDS_COL50 </v>
      </c>
      <c r="J51" s="3" t="str">
        <f>SUBSTITUTE(Tab!L51,".",",")</f>
        <v>0</v>
      </c>
      <c r="L51" s="3" t="str">
        <f>Tab!S51</f>
        <v>tx_cdd_i_tail0 </v>
      </c>
      <c r="M51" s="3">
        <f>SUBSTITUTE(Tab!T51,".",",")+0</f>
        <v>11.7</v>
      </c>
      <c r="N51" s="3" t="str">
        <f>Tab!U51</f>
        <v>tx_cdd_i_tail0 </v>
      </c>
      <c r="O51" s="25">
        <f>SUBSTITUTE(Tab!V51,".",",")+0</f>
        <v>8.7</v>
      </c>
      <c r="P51" s="3">
        <f>SUBSTITUTE(Tab!P51,".",",")</f>
      </c>
    </row>
    <row r="52" spans="1:16" ht="11.25">
      <c r="A52" s="3" t="str">
        <f>Tab!C52</f>
        <v>APENPCT_COL9 </v>
      </c>
      <c r="B52" s="3" t="str">
        <f>SUBSTITUTE(Tab!D52,".",",")</f>
        <v>1,2356884992 </v>
      </c>
      <c r="C52" s="3" t="str">
        <f>Tab!E52</f>
        <v>tx_cdd_i_tail1 </v>
      </c>
      <c r="D52" s="3" t="str">
        <f>SUBSTITUTE(Tab!F52,".",",")</f>
        <v>11,4 </v>
      </c>
      <c r="E52" s="3" t="str">
        <f>Tab!G52</f>
        <v>zsal_c_3049 </v>
      </c>
      <c r="F52" s="3" t="str">
        <f>SUBSTITUTE(Tab!H52,".",",")</f>
        <v>2050</v>
      </c>
      <c r="G52" s="3" t="str">
        <f>Tab!I52</f>
        <v>zidcc </v>
      </c>
      <c r="H52" s="3" t="str">
        <f>SUBSTITUTE(Tab!J52,".",",")</f>
        <v>112</v>
      </c>
      <c r="I52" s="3" t="str">
        <f>Tab!K52</f>
        <v>REPCRISPOIDS_COL51 </v>
      </c>
      <c r="J52" s="3" t="str">
        <f>SUBSTITUTE(Tab!L52,".",",")</f>
        <v>0</v>
      </c>
      <c r="L52" s="3" t="str">
        <f>Tab!S52</f>
        <v>tx_cdd_i_tail1 </v>
      </c>
      <c r="M52" s="3">
        <f>SUBSTITUTE(Tab!T52,".",",")+0</f>
        <v>13.4</v>
      </c>
      <c r="N52" s="3" t="str">
        <f>Tab!U52</f>
        <v>tx_cdd_i_tail1 </v>
      </c>
      <c r="O52" s="25">
        <f>SUBSTITUTE(Tab!V52,".",",")+0</f>
        <v>10.2</v>
      </c>
      <c r="P52" s="3">
        <f>SUBSTITUTE(Tab!P52,".",",")</f>
      </c>
    </row>
    <row r="53" spans="1:16" ht="11.25">
      <c r="A53" s="3" t="str">
        <f>Tab!C53</f>
        <v>APENPCT_COL10 </v>
      </c>
      <c r="B53" s="3" t="str">
        <f>SUBSTITUTE(Tab!D53,".",",")</f>
        <v>1,2315626612 </v>
      </c>
      <c r="C53" s="3" t="str">
        <f>Tab!E53</f>
        <v>tx_cdd_i_tail2 </v>
      </c>
      <c r="D53" s="3" t="str">
        <f>SUBSTITUTE(Tab!F53,".",",")</f>
        <v>9,9 </v>
      </c>
      <c r="E53" s="3" t="str">
        <f>Tab!G53</f>
        <v>zsal_c_50 </v>
      </c>
      <c r="F53" s="3" t="str">
        <f>SUBSTITUTE(Tab!H53,".",",")</f>
        <v>2290</v>
      </c>
      <c r="G53" s="3">
        <f>Tab!I53</f>
        <v>0</v>
      </c>
      <c r="H53" s="3">
        <f>SUBSTITUTE(Tab!J53,".",",")</f>
      </c>
      <c r="I53" s="3" t="str">
        <f>Tab!K53</f>
        <v>REPCRISPOIDS_COL52 </v>
      </c>
      <c r="J53" s="3" t="str">
        <f>SUBSTITUTE(Tab!L53,".",",")</f>
        <v>0</v>
      </c>
      <c r="L53" s="3" t="str">
        <f>Tab!S53</f>
        <v>tx_cdd_i_tail2 </v>
      </c>
      <c r="M53" s="3">
        <f>SUBSTITUTE(Tab!T53,".",",")+0</f>
        <v>11.2</v>
      </c>
      <c r="N53" s="3" t="str">
        <f>Tab!U53</f>
        <v>tx_cdd_i_tail2 </v>
      </c>
      <c r="O53" s="25">
        <f>SUBSTITUTE(Tab!V53,".",",")+0</f>
        <v>9.1</v>
      </c>
      <c r="P53" s="3">
        <f>SUBSTITUTE(Tab!P53,".",",")</f>
      </c>
    </row>
    <row r="54" spans="1:16" ht="11.25">
      <c r="A54" s="3" t="str">
        <f>Tab!C54</f>
        <v>ZAPENPCT_COL1 </v>
      </c>
      <c r="B54" s="3" t="str">
        <f>SUBSTITUTE(Tab!D54,".",",")</f>
        <v>82,572614108 </v>
      </c>
      <c r="C54" s="3" t="str">
        <f>Tab!E54</f>
        <v>tx_cdd_i_tail3 </v>
      </c>
      <c r="D54" s="3" t="str">
        <f>SUBSTITUTE(Tab!F54,".",",")</f>
        <v>8,3 </v>
      </c>
      <c r="E54" s="3" t="str">
        <f>Tab!G54</f>
        <v>zsal_c_sexe1 </v>
      </c>
      <c r="F54" s="3" t="str">
        <f>SUBSTITUTE(Tab!H54,".",",")</f>
        <v>2190</v>
      </c>
      <c r="G54" s="3">
        <f>Tab!I54</f>
        <v>0</v>
      </c>
      <c r="H54" s="3">
        <f>SUBSTITUTE(Tab!J54,".",",")</f>
      </c>
      <c r="I54" s="3" t="str">
        <f>Tab!K54</f>
        <v>REPCRISPOIDS_COL53 </v>
      </c>
      <c r="J54" s="3" t="str">
        <f>SUBSTITUTE(Tab!L54,".",",")</f>
        <v>0</v>
      </c>
      <c r="L54" s="3" t="str">
        <f>Tab!S54</f>
        <v>tx_cdd_i_tail3 </v>
      </c>
      <c r="M54" s="3">
        <f>SUBSTITUTE(Tab!T54,".",",")+0</f>
        <v>9.2</v>
      </c>
      <c r="N54" s="3" t="str">
        <f>Tab!U54</f>
        <v>tx_cdd_i_tail3 </v>
      </c>
      <c r="O54" s="25">
        <f>SUBSTITUTE(Tab!V54,".",",")+0</f>
        <v>7.8</v>
      </c>
      <c r="P54" s="3">
        <f>SUBSTITUTE(Tab!P54,".",",")</f>
      </c>
    </row>
    <row r="55" spans="1:16" ht="11.25">
      <c r="A55" s="3" t="str">
        <f>Tab!C55</f>
        <v>ZAPENPCT_COL2 </v>
      </c>
      <c r="B55" s="3" t="str">
        <f>SUBSTITUTE(Tab!D55,".",",")</f>
        <v>71,952658842 </v>
      </c>
      <c r="C55" s="3" t="str">
        <f>Tab!E55</f>
        <v>tx_cdd_i_tail4 </v>
      </c>
      <c r="D55" s="3" t="str">
        <f>SUBSTITUTE(Tab!F55,".",",")</f>
        <v>8,6 </v>
      </c>
      <c r="E55" s="3" t="str">
        <f>Tab!G55</f>
        <v>zsal_c_sexe2 </v>
      </c>
      <c r="F55" s="3" t="str">
        <f>SUBSTITUTE(Tab!H55,".",",")</f>
        <v>1760</v>
      </c>
      <c r="G55" s="3">
        <f>Tab!I55</f>
        <v>0</v>
      </c>
      <c r="H55" s="3">
        <f>SUBSTITUTE(Tab!J55,".",",")</f>
      </c>
      <c r="I55" s="3" t="str">
        <f>Tab!K55</f>
        <v>REPCRISPOIDS_COL54 </v>
      </c>
      <c r="J55" s="3" t="str">
        <f>SUBSTITUTE(Tab!L55,".",",")</f>
        <v>0</v>
      </c>
      <c r="L55" s="3" t="str">
        <f>Tab!S55</f>
        <v>tx_cdd_i_tail4 </v>
      </c>
      <c r="M55" s="3">
        <f>SUBSTITUTE(Tab!T55,".",",")+0</f>
        <v>10.4</v>
      </c>
      <c r="N55" s="3" t="str">
        <f>Tab!U55</f>
        <v>tx_cdd_i_tail4 </v>
      </c>
      <c r="O55" s="25">
        <f>SUBSTITUTE(Tab!V55,".",",")+0</f>
        <v>7.6</v>
      </c>
      <c r="P55" s="3">
        <f>SUBSTITUTE(Tab!P55,".",",")</f>
      </c>
    </row>
    <row r="56" spans="1:16" ht="11.25">
      <c r="A56" s="3" t="str">
        <f>Tab!C56</f>
        <v>ZAPENPCT_COL3 </v>
      </c>
      <c r="B56" s="3" t="str">
        <f>SUBSTITUTE(Tab!D56,".",",")</f>
        <v>71,328166054 </v>
      </c>
      <c r="C56" s="3" t="str">
        <f>Tab!E56</f>
        <v>tx_cdd_i_tail5 </v>
      </c>
      <c r="D56" s="3" t="str">
        <f>SUBSTITUTE(Tab!F56,".",",")</f>
        <v>9</v>
      </c>
      <c r="E56" s="3" t="str">
        <f>Tab!G56</f>
        <v>zsal_c_cs3 </v>
      </c>
      <c r="F56" s="3" t="str">
        <f>SUBSTITUTE(Tab!H56,".",",")</f>
        <v>4190</v>
      </c>
      <c r="G56" s="3">
        <f>Tab!I56</f>
        <v>0</v>
      </c>
      <c r="H56" s="3">
        <f>SUBSTITUTE(Tab!J56,".",",")</f>
      </c>
      <c r="I56" s="3" t="str">
        <f>Tab!K56</f>
        <v>REPCRISPOIDS_COL55 </v>
      </c>
      <c r="J56" s="3" t="str">
        <f>SUBSTITUTE(Tab!L56,".",",")</f>
        <v>0</v>
      </c>
      <c r="L56" s="3" t="str">
        <f>Tab!S56</f>
        <v>tx_cdd_i_tail5 </v>
      </c>
      <c r="M56" s="3">
        <f>SUBSTITUTE(Tab!T56,".",",")+0</f>
        <v>10.3</v>
      </c>
      <c r="N56" s="3" t="str">
        <f>Tab!U56</f>
        <v>tx_cdd_i_tail5 </v>
      </c>
      <c r="O56" s="25">
        <f>SUBSTITUTE(Tab!V56,".",",")+0</f>
        <v>8.3</v>
      </c>
      <c r="P56" s="3">
        <f>SUBSTITUTE(Tab!P56,".",",")</f>
      </c>
    </row>
    <row r="57" spans="1:16" ht="11.25">
      <c r="A57" s="3" t="str">
        <f>Tab!C57</f>
        <v>ZAPENPCT_COL4 </v>
      </c>
      <c r="B57" s="3" t="str">
        <f>SUBSTITUTE(Tab!D57,".",",")</f>
        <v>53,674698795 </v>
      </c>
      <c r="C57" s="3" t="str">
        <f>Tab!E57</f>
        <v>tx_cdd_i_tail6 </v>
      </c>
      <c r="D57" s="3" t="str">
        <f>SUBSTITUTE(Tab!F57,".",",")</f>
        <v>5,3 </v>
      </c>
      <c r="E57" s="3" t="str">
        <f>Tab!G57</f>
        <v>zsal_c_cs4 </v>
      </c>
      <c r="F57" s="3" t="str">
        <f>SUBSTITUTE(Tab!H57,".",",")</f>
        <v>2390</v>
      </c>
      <c r="G57" s="3">
        <f>Tab!I57</f>
        <v>0</v>
      </c>
      <c r="H57" s="3">
        <f>SUBSTITUTE(Tab!J57,".",",")</f>
      </c>
      <c r="I57" s="3" t="str">
        <f>Tab!K57</f>
        <v>REPCRISPOIDS_COL56 </v>
      </c>
      <c r="J57" s="3" t="str">
        <f>SUBSTITUTE(Tab!L57,".",",")</f>
        <v>0</v>
      </c>
      <c r="L57" s="3" t="str">
        <f>Tab!S57</f>
        <v>tx_cdd_i_tail6 </v>
      </c>
      <c r="M57" s="3">
        <f>SUBSTITUTE(Tab!T57,".",",")+0</f>
        <v>6.4</v>
      </c>
      <c r="N57" s="3" t="str">
        <f>Tab!U57</f>
        <v>tx_cdd_i_tail6 </v>
      </c>
      <c r="O57" s="25">
        <f>SUBSTITUTE(Tab!V57,".",",")+0</f>
        <v>4.7</v>
      </c>
      <c r="P57" s="3">
        <f>SUBSTITUTE(Tab!P57,".",",")</f>
      </c>
    </row>
    <row r="58" spans="1:16" ht="11.25">
      <c r="A58" s="3" t="str">
        <f>Tab!C58</f>
        <v>ZAPENPCT_COL5 </v>
      </c>
      <c r="B58" s="3" t="str">
        <f>SUBSTITUTE(Tab!D58,".",",")</f>
        <v>39,847512039 </v>
      </c>
      <c r="C58" s="3" t="str">
        <f>Tab!E58</f>
        <v>tx_c_1829 </v>
      </c>
      <c r="D58" s="3" t="str">
        <f>SUBSTITUTE(Tab!F58,".",",")</f>
        <v>28,316 </v>
      </c>
      <c r="E58" s="3" t="str">
        <f>Tab!G58</f>
        <v>zsal_c_cs5 </v>
      </c>
      <c r="F58" s="3" t="str">
        <f>SUBSTITUTE(Tab!H58,".",",")</f>
        <v>1490</v>
      </c>
      <c r="G58" s="3">
        <f>Tab!I58</f>
        <v>0</v>
      </c>
      <c r="H58" s="3">
        <f>SUBSTITUTE(Tab!J58,".",",")</f>
      </c>
      <c r="I58" s="3" t="str">
        <f>Tab!K58</f>
        <v>REPCRISPOIDS_COL57 </v>
      </c>
      <c r="J58" s="3" t="str">
        <f>SUBSTITUTE(Tab!L58,".",",")</f>
        <v>0</v>
      </c>
      <c r="L58" s="3" t="str">
        <f>Tab!S58</f>
        <v>tx_c_1829 </v>
      </c>
      <c r="M58" s="3">
        <f>SUBSTITUTE(Tab!T58,".",",")+0</f>
        <v>28.72</v>
      </c>
      <c r="N58" s="3" t="str">
        <f>Tab!U58</f>
        <v>tx_c_1829 </v>
      </c>
      <c r="O58" s="25">
        <f>SUBSTITUTE(Tab!V58,".",",")+0</f>
        <v>28.002</v>
      </c>
      <c r="P58" s="3">
        <f>SUBSTITUTE(Tab!P58,".",",")</f>
      </c>
    </row>
    <row r="59" spans="1:16" ht="11.25">
      <c r="A59" s="3" t="str">
        <f>Tab!C59</f>
        <v>ZAPENPCT_COL6 </v>
      </c>
      <c r="B59" s="3" t="str">
        <f>SUBSTITUTE(Tab!D59,".",",")</f>
        <v>39,121887287 </v>
      </c>
      <c r="C59" s="3" t="str">
        <f>Tab!E59</f>
        <v>tx_c_3049 </v>
      </c>
      <c r="D59" s="3" t="str">
        <f>SUBSTITUTE(Tab!F59,".",",")</f>
        <v>47,043 </v>
      </c>
      <c r="E59" s="3" t="str">
        <f>Tab!G59</f>
        <v>zsal_c_cs6 </v>
      </c>
      <c r="F59" s="3" t="str">
        <f>SUBSTITUTE(Tab!H59,".",",")</f>
        <v>1720</v>
      </c>
      <c r="H59" s="3"/>
      <c r="I59" s="3" t="str">
        <f>Tab!K59</f>
        <v>REPCRISPOIDS_COL58 </v>
      </c>
      <c r="J59" s="3" t="str">
        <f>SUBSTITUTE(Tab!L59,".",",")</f>
        <v>0</v>
      </c>
      <c r="L59" s="3" t="str">
        <f>Tab!S59</f>
        <v>tx_c_3049 </v>
      </c>
      <c r="M59" s="3">
        <f>SUBSTITUTE(Tab!T59,".",",")+0</f>
        <v>46.821</v>
      </c>
      <c r="N59" s="3" t="str">
        <f>Tab!U59</f>
        <v>tx_c_3049 </v>
      </c>
      <c r="O59" s="25">
        <f>SUBSTITUTE(Tab!V59,".",",")+0</f>
        <v>47.215</v>
      </c>
      <c r="P59" s="3">
        <f>SUBSTITUTE(Tab!P59,".",",")</f>
      </c>
    </row>
    <row r="60" spans="1:16" ht="11.25">
      <c r="A60" s="3" t="str">
        <f>Tab!C60</f>
        <v>ZAPENPCT_COL7 </v>
      </c>
      <c r="B60" s="3" t="str">
        <f>SUBSTITUTE(Tab!D60,".",",")</f>
        <v>15,595043255 </v>
      </c>
      <c r="C60" s="3" t="str">
        <f>Tab!E60</f>
        <v>tx_c_50 </v>
      </c>
      <c r="D60" s="3" t="str">
        <f>SUBSTITUTE(Tab!F60,".",",")</f>
        <v>24,642 </v>
      </c>
      <c r="E60" s="3" t="str">
        <f>Tab!G60</f>
        <v>zsal_c_tail0 </v>
      </c>
      <c r="F60" s="3" t="str">
        <f>SUBSTITUTE(Tab!H60,".",",")</f>
        <v>1590</v>
      </c>
      <c r="H60" s="3"/>
      <c r="I60" s="3" t="str">
        <f>Tab!K60</f>
        <v>REPCRISPOIDS_COL59 </v>
      </c>
      <c r="J60" s="3" t="str">
        <f>SUBSTITUTE(Tab!L60,".",",")</f>
        <v>0</v>
      </c>
      <c r="L60" s="3" t="str">
        <f>Tab!S60</f>
        <v>tx_c_50 </v>
      </c>
      <c r="M60" s="3">
        <f>SUBSTITUTE(Tab!T60,".",",")+0</f>
        <v>24.459</v>
      </c>
      <c r="N60" s="3" t="str">
        <f>Tab!U60</f>
        <v>tx_c_50 </v>
      </c>
      <c r="O60" s="25">
        <f>SUBSTITUTE(Tab!V60,".",",")+0</f>
        <v>24.784</v>
      </c>
      <c r="P60" s="3">
        <f>SUBSTITUTE(Tab!P60,".",",")</f>
      </c>
    </row>
    <row r="61" spans="1:16" ht="11.25">
      <c r="A61" s="3" t="str">
        <f>Tab!C61</f>
        <v>ZAPENPCT_COL8 </v>
      </c>
      <c r="B61" s="3" t="str">
        <f>SUBSTITUTE(Tab!D61,".",",")</f>
        <v>9,3156986774 </v>
      </c>
      <c r="C61" s="3" t="str">
        <f>Tab!E61</f>
        <v>tx_c_55 </v>
      </c>
      <c r="D61" s="3" t="str">
        <f>SUBSTITUTE(Tab!F61,".",",")</f>
        <v>12,763 </v>
      </c>
      <c r="E61" s="3" t="str">
        <f>Tab!G61</f>
        <v>zsal_c_tail1 </v>
      </c>
      <c r="F61" s="3" t="str">
        <f>SUBSTITUTE(Tab!H61,".",",")</f>
        <v>1780</v>
      </c>
      <c r="H61" s="3"/>
      <c r="I61" s="3" t="str">
        <f>Tab!K61</f>
        <v>REPCRISPOIDS_COL60 </v>
      </c>
      <c r="J61" s="3" t="str">
        <f>SUBSTITUTE(Tab!L61,".",",")</f>
        <v>0</v>
      </c>
      <c r="L61" s="3" t="str">
        <f>Tab!S61</f>
        <v>tx_c_55 </v>
      </c>
      <c r="M61" s="3">
        <f>SUBSTITUTE(Tab!T61,".",",")+0</f>
        <v>12.809</v>
      </c>
      <c r="N61" s="3" t="str">
        <f>Tab!U61</f>
        <v>tx_c_55 </v>
      </c>
      <c r="O61" s="25">
        <f>SUBSTITUTE(Tab!V61,".",",")+0</f>
        <v>12.728</v>
      </c>
      <c r="P61" s="3">
        <f>SUBSTITUTE(Tab!P61,".",",")</f>
      </c>
    </row>
    <row r="62" spans="1:16" ht="11.25">
      <c r="A62" s="3" t="str">
        <f>Tab!C62</f>
        <v>ZAPENPCT_COL9 </v>
      </c>
      <c r="B62" s="3" t="str">
        <f>SUBSTITUTE(Tab!D62,".",",")</f>
        <v>9,3026867526 </v>
      </c>
      <c r="C62" s="3" t="str">
        <f>Tab!E62</f>
        <v>tx_c_60 </v>
      </c>
      <c r="D62" s="3" t="str">
        <f>SUBSTITUTE(Tab!F62,".",",")</f>
        <v>3,28 </v>
      </c>
      <c r="E62" s="3" t="str">
        <f>Tab!G62</f>
        <v>zsal_c_tail2 </v>
      </c>
      <c r="F62" s="3" t="str">
        <f>SUBSTITUTE(Tab!H62,".",",")</f>
        <v>2010</v>
      </c>
      <c r="H62" s="3"/>
      <c r="I62" s="3" t="str">
        <f>Tab!K62</f>
        <v>REPCRISPOIDS_COL61 </v>
      </c>
      <c r="J62" s="3" t="str">
        <f>SUBSTITUTE(Tab!L62,".",",")</f>
        <v>0</v>
      </c>
      <c r="L62" s="3" t="str">
        <f>Tab!S62</f>
        <v>tx_c_60 </v>
      </c>
      <c r="M62" s="3">
        <f>SUBSTITUTE(Tab!T62,".",",")+0</f>
        <v>3.452</v>
      </c>
      <c r="N62" s="3" t="str">
        <f>Tab!U62</f>
        <v>tx_c_60 </v>
      </c>
      <c r="O62" s="25">
        <f>SUBSTITUTE(Tab!V62,".",",")+0</f>
        <v>3.147</v>
      </c>
      <c r="P62" s="3">
        <f>SUBSTITUTE(Tab!P62,".",",")</f>
      </c>
    </row>
    <row r="63" spans="1:16" ht="11.25">
      <c r="A63" s="3" t="str">
        <f>Tab!C63</f>
        <v>ZAPENPCT_COL10 </v>
      </c>
      <c r="B63" s="3" t="str">
        <f>SUBSTITUTE(Tab!D63,".",",")</f>
        <v>6,7782878747 </v>
      </c>
      <c r="C63" s="3" t="str">
        <f>Tab!E63</f>
        <v>tx_c_sexe1 </v>
      </c>
      <c r="D63" s="3" t="str">
        <f>SUBSTITUTE(Tab!F63,".",",")</f>
        <v>56,291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112</v>
      </c>
      <c r="C64" s="3" t="str">
        <f>Tab!E64</f>
        <v>tx_c_sexe2 </v>
      </c>
      <c r="D64" s="3" t="str">
        <f>SUBSTITUTE(Tab!F64,".",",")</f>
        <v>43,709 </v>
      </c>
      <c r="E64" s="3" t="str">
        <f>Tab!G64</f>
        <v>zsal_c_tail4 </v>
      </c>
      <c r="F64" s="3" t="str">
        <f>SUBSTITUTE(Tab!H64,".",",")</f>
        <v>2180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9,786 </v>
      </c>
      <c r="E65" s="3" t="str">
        <f>Tab!G65</f>
        <v>zsal_c_tail5 </v>
      </c>
      <c r="F65" s="3" t="str">
        <f>SUBSTITUTE(Tab!H65,".",",")</f>
        <v>2350</v>
      </c>
      <c r="H65" s="3"/>
      <c r="I65" s="3" t="str">
        <f>Tab!K65</f>
        <v>REPCRISPOIDS_COL64 </v>
      </c>
      <c r="J65" s="3" t="str">
        <f>SUBSTITUTE(Tab!L65,".",",")</f>
        <v>0</v>
      </c>
      <c r="L65" s="3" t="str">
        <f>Tab!S65</f>
        <v>tx_c_cs3 </v>
      </c>
      <c r="M65" s="3">
        <f>SUBSTITUTE(Tab!T65,".",",")+0</f>
        <v>8.327</v>
      </c>
      <c r="N65" s="3" t="str">
        <f>Tab!U65</f>
        <v>tx_c_cs3 </v>
      </c>
      <c r="O65" s="25">
        <f>SUBSTITUTE(Tab!V65,".",",")+0</f>
        <v>10.918</v>
      </c>
      <c r="P65" s="3">
        <f>SUBSTITUTE(Tab!R65,".",",")</f>
      </c>
    </row>
    <row r="66" spans="2:16" ht="11.25">
      <c r="B66" s="3">
        <f>SUBSTITUTE(Tab!D66,".",",")</f>
      </c>
      <c r="C66" s="3" t="str">
        <f>Tab!E66</f>
        <v>tx_c_cs4 </v>
      </c>
      <c r="D66" s="3" t="str">
        <f>SUBSTITUTE(Tab!F66,".",",")</f>
        <v>10,617 </v>
      </c>
      <c r="E66" s="3" t="str">
        <f>Tab!G66</f>
        <v>zsal_c_tail6 </v>
      </c>
      <c r="F66" s="3" t="str">
        <f>SUBSTITUTE(Tab!H66,".",",")</f>
        <v>2380</v>
      </c>
      <c r="H66" s="3"/>
      <c r="I66" s="3" t="str">
        <f>Tab!K66</f>
        <v>REPCRISPOIDS_COL65 </v>
      </c>
      <c r="J66" s="3" t="str">
        <f>SUBSTITUTE(Tab!L66,".",",")</f>
        <v>0</v>
      </c>
      <c r="L66" s="3" t="str">
        <f>Tab!S66</f>
        <v>tx_c_cs4 </v>
      </c>
      <c r="M66" s="3">
        <f>SUBSTITUTE(Tab!T66,".",",")+0</f>
        <v>9.609</v>
      </c>
      <c r="N66" s="3" t="str">
        <f>Tab!U66</f>
        <v>tx_c_cs4 </v>
      </c>
      <c r="O66" s="25">
        <f>SUBSTITUTE(Tab!V66,".",",")+0</f>
        <v>11.4</v>
      </c>
      <c r="P66" s="3">
        <f>SUBSTITUTE(Tab!R66,".",",")</f>
      </c>
    </row>
    <row r="67" spans="2:16" ht="11.25">
      <c r="B67" s="3">
        <f>SUBSTITUTE(Tab!D67,".",",")</f>
      </c>
      <c r="C67" s="3" t="str">
        <f>Tab!E67</f>
        <v>tx_c_cs5 </v>
      </c>
      <c r="D67" s="3" t="str">
        <f>SUBSTITUTE(Tab!F67,".",",")</f>
        <v>32,89 </v>
      </c>
      <c r="E67" s="3" t="str">
        <f>Tab!G67</f>
        <v>zsmic_c01 </v>
      </c>
      <c r="F67" s="3" t="str">
        <f>SUBSTITUTE(Tab!H67,".",",")</f>
        <v>9</v>
      </c>
      <c r="H67" s="3"/>
      <c r="I67" s="3" t="str">
        <f>Tab!K67</f>
        <v>REPCRISPOIDS_COL66 </v>
      </c>
      <c r="J67" s="3" t="str">
        <f>SUBSTITUTE(Tab!L67,".",",")</f>
        <v>0</v>
      </c>
      <c r="L67" s="3" t="str">
        <f>Tab!S67</f>
        <v>tx_c_cs5 </v>
      </c>
      <c r="M67" s="3">
        <f>SUBSTITUTE(Tab!T67,".",",")+0</f>
        <v>54.693</v>
      </c>
      <c r="N67" s="3" t="str">
        <f>Tab!U67</f>
        <v>tx_c_cs5 </v>
      </c>
      <c r="O67" s="25">
        <f>SUBSTITUTE(Tab!V67,".",",")+0</f>
        <v>15.961</v>
      </c>
      <c r="P67" s="3">
        <f>SUBSTITUTE(Tab!R67,".",",")</f>
      </c>
    </row>
    <row r="68" spans="2:16" ht="11.25">
      <c r="B68" s="3">
        <f>SUBSTITUTE(Tab!D68,".",",")</f>
      </c>
      <c r="C68" s="3" t="str">
        <f>Tab!E68</f>
        <v>tx_c_cs6 </v>
      </c>
      <c r="D68" s="3" t="str">
        <f>SUBSTITUTE(Tab!F68,".",",")</f>
        <v>46,707 </v>
      </c>
      <c r="E68" s="3" t="str">
        <f>Tab!G68</f>
        <v>zsmic_c02 </v>
      </c>
      <c r="F68" s="3" t="str">
        <f>SUBSTITUTE(Tab!H68,".",",")</f>
        <v>5,4 </v>
      </c>
      <c r="H68" s="3"/>
      <c r="I68" s="3" t="str">
        <f>Tab!K68</f>
        <v>REPCRISPOIDS_COL67 </v>
      </c>
      <c r="J68" s="3" t="str">
        <f>SUBSTITUTE(Tab!L68,".",",")</f>
        <v>0</v>
      </c>
      <c r="L68" s="3" t="str">
        <f>Tab!S68</f>
        <v>tx_c_cs6 </v>
      </c>
      <c r="M68" s="3">
        <f>SUBSTITUTE(Tab!T68,".",",")+0</f>
        <v>27.371</v>
      </c>
      <c r="N68" s="3" t="str">
        <f>Tab!U68</f>
        <v>tx_c_cs6 </v>
      </c>
      <c r="O68" s="25">
        <f>SUBSTITUTE(Tab!V68,".",",")+0</f>
        <v>61.722</v>
      </c>
      <c r="P68" s="3">
        <f>SUBSTITUTE(Tab!R68,".",",")</f>
      </c>
    </row>
    <row r="69" spans="2:16" ht="11.25">
      <c r="B69" s="3">
        <f>SUBSTITUTE(Tab!D69,".",",")</f>
      </c>
      <c r="C69" s="3" t="str">
        <f>Tab!E69</f>
        <v>tx_c_tail0 </v>
      </c>
      <c r="D69" s="3" t="str">
        <f>SUBSTITUTE(Tab!F69,".",",")</f>
        <v>30,112 </v>
      </c>
      <c r="E69" s="3" t="str">
        <f>Tab!G69</f>
        <v>zsmic_c03 </v>
      </c>
      <c r="F69" s="3" t="str">
        <f>SUBSTITUTE(Tab!H69,".",",")</f>
        <v>10,7 </v>
      </c>
      <c r="H69" s="3"/>
      <c r="I69" s="3" t="str">
        <f>Tab!K69</f>
        <v>REPCRISPOIDS_COL68 </v>
      </c>
      <c r="J69" s="3" t="str">
        <f>SUBSTITUTE(Tab!L69,".",",")</f>
        <v>0</v>
      </c>
      <c r="L69" s="3" t="str">
        <f>Tab!S69</f>
        <v>tx_c_tail0 </v>
      </c>
      <c r="M69" s="3">
        <f>SUBSTITUTE(Tab!T69,".",",")+0</f>
        <v>33.801</v>
      </c>
      <c r="N69" s="3" t="str">
        <f>Tab!U69</f>
        <v>tx_c_tail0 </v>
      </c>
      <c r="O69" s="25">
        <f>SUBSTITUTE(Tab!V69,".",",")+0</f>
        <v>27.247</v>
      </c>
      <c r="P69" s="3">
        <f>SUBSTITUTE(Tab!R69,".",",")</f>
      </c>
    </row>
    <row r="70" spans="2:16" ht="11.25">
      <c r="B70" s="3">
        <f>SUBSTITUTE(Tab!D70,".",",")</f>
      </c>
      <c r="C70" s="3" t="str">
        <f>Tab!E70</f>
        <v>tx_c_tail1 </v>
      </c>
      <c r="D70" s="3" t="str">
        <f>SUBSTITUTE(Tab!F70,".",",")</f>
        <v>13,344 </v>
      </c>
      <c r="E70" s="3" t="str">
        <f>Tab!G70</f>
        <v>zsmic_c04 </v>
      </c>
      <c r="F70" s="3" t="str">
        <f>SUBSTITUTE(Tab!H70,".",",")</f>
        <v>10,6 </v>
      </c>
      <c r="H70" s="3"/>
      <c r="I70" s="3" t="str">
        <f>Tab!K70</f>
        <v>REPCRISPOIDS_COL69 </v>
      </c>
      <c r="J70" s="3" t="str">
        <f>SUBSTITUTE(Tab!L70,".",",")</f>
        <v>0</v>
      </c>
      <c r="L70" s="3" t="str">
        <f>Tab!S70</f>
        <v>tx_c_tail1 </v>
      </c>
      <c r="M70" s="3">
        <f>SUBSTITUTE(Tab!T70,".",",")+0</f>
        <v>14.115</v>
      </c>
      <c r="N70" s="3" t="str">
        <f>Tab!U70</f>
        <v>tx_c_tail1 </v>
      </c>
      <c r="O70" s="25">
        <f>SUBSTITUTE(Tab!V70,".",",")+0</f>
        <v>12.746</v>
      </c>
      <c r="P70" s="3">
        <f>SUBSTITUTE(Tab!R70,".",",")</f>
      </c>
    </row>
    <row r="71" spans="2:16" ht="11.25">
      <c r="B71" s="3">
        <f>SUBSTITUTE(Tab!D71,".",",")</f>
      </c>
      <c r="C71" s="3" t="str">
        <f>Tab!E71</f>
        <v>tx_c_tail2 </v>
      </c>
      <c r="D71" s="3" t="str">
        <f>SUBSTITUTE(Tab!F71,".",",")</f>
        <v>12,12 </v>
      </c>
      <c r="E71" s="3" t="str">
        <f>Tab!G71</f>
        <v>zsmic_c05 </v>
      </c>
      <c r="F71" s="3" t="str">
        <f>SUBSTITUTE(Tab!H71,".",",")</f>
        <v>9,9 </v>
      </c>
      <c r="H71" s="3"/>
      <c r="I71" s="3" t="str">
        <f>Tab!K71</f>
        <v>REPCRISPOIDS_COL70 </v>
      </c>
      <c r="J71" s="3" t="str">
        <f>SUBSTITUTE(Tab!L71,".",",")</f>
        <v>0</v>
      </c>
      <c r="L71" s="3" t="str">
        <f>Tab!S71</f>
        <v>tx_c_tail2 </v>
      </c>
      <c r="M71" s="3">
        <f>SUBSTITUTE(Tab!T71,".",",")+0</f>
        <v>11.281</v>
      </c>
      <c r="N71" s="3" t="str">
        <f>Tab!U71</f>
        <v>tx_c_tail2 </v>
      </c>
      <c r="O71" s="25">
        <f>SUBSTITUTE(Tab!V71,".",",")+0</f>
        <v>12.772</v>
      </c>
      <c r="P71" s="3">
        <f>SUBSTITUTE(Tab!R71,".",",")</f>
      </c>
    </row>
    <row r="72" spans="2:16" ht="11.25">
      <c r="B72" s="3">
        <f>SUBSTITUTE(Tab!D72,".",",")</f>
      </c>
      <c r="C72" s="3" t="str">
        <f>Tab!E72</f>
        <v>tx_c_tail3 </v>
      </c>
      <c r="D72" s="3" t="str">
        <f>SUBSTITUTE(Tab!F72,".",",")</f>
        <v>6,61 </v>
      </c>
      <c r="E72" s="3" t="str">
        <f>Tab!G72</f>
        <v>zsmic_c06 </v>
      </c>
      <c r="F72" s="3" t="str">
        <f>SUBSTITUTE(Tab!H72,".",",")</f>
        <v>8,4 </v>
      </c>
      <c r="H72" s="3"/>
      <c r="I72" s="3" t="str">
        <f>Tab!K72</f>
        <v>REPCRISPOIDS_COL71 </v>
      </c>
      <c r="J72" s="3" t="str">
        <f>SUBSTITUTE(Tab!L72,".",",")</f>
        <v>0</v>
      </c>
      <c r="L72" s="3" t="str">
        <f>Tab!S72</f>
        <v>tx_c_tail3 </v>
      </c>
      <c r="M72" s="3">
        <f>SUBSTITUTE(Tab!T72,".",",")+0</f>
        <v>6.106</v>
      </c>
      <c r="N72" s="3" t="str">
        <f>Tab!U72</f>
        <v>tx_c_tail3 </v>
      </c>
      <c r="O72" s="25">
        <f>SUBSTITUTE(Tab!V72,".",",")+0</f>
        <v>7.002</v>
      </c>
      <c r="P72" s="3">
        <f>SUBSTITUTE(Tab!R72,".",",")</f>
      </c>
    </row>
    <row r="73" spans="2:16" ht="11.25">
      <c r="B73" s="3">
        <f>SUBSTITUTE(Tab!D73,".",",")</f>
      </c>
      <c r="C73" s="3" t="str">
        <f>Tab!E73</f>
        <v>tx_c_tail4 </v>
      </c>
      <c r="D73" s="3" t="str">
        <f>SUBSTITUTE(Tab!F73,".",",")</f>
        <v>11,098 </v>
      </c>
      <c r="E73" s="3" t="str">
        <f>Tab!G73</f>
        <v>zsmic_c07 </v>
      </c>
      <c r="F73" s="3" t="str">
        <f>SUBSTITUTE(Tab!H73,".",",")</f>
        <v>7</v>
      </c>
      <c r="H73" s="3"/>
      <c r="I73" s="3" t="str">
        <f>Tab!K73</f>
        <v>REPCRISPOIDS_COL72 </v>
      </c>
      <c r="J73" s="3" t="str">
        <f>SUBSTITUTE(Tab!L73,".",",")</f>
        <v>0</v>
      </c>
      <c r="L73" s="3" t="str">
        <f>Tab!S73</f>
        <v>tx_c_tail4 </v>
      </c>
      <c r="M73" s="3">
        <f>SUBSTITUTE(Tab!T73,".",",")+0</f>
        <v>10.202</v>
      </c>
      <c r="N73" s="3" t="str">
        <f>Tab!U73</f>
        <v>tx_c_tail4 </v>
      </c>
      <c r="O73" s="25">
        <f>SUBSTITUTE(Tab!V73,".",",")+0</f>
        <v>11.794</v>
      </c>
      <c r="P73" s="3">
        <f>SUBSTITUTE(Tab!R73,".",",")</f>
      </c>
    </row>
    <row r="74" spans="2:16" ht="11.25">
      <c r="B74" s="3">
        <f>SUBSTITUTE(Tab!D74,".",",")</f>
      </c>
      <c r="C74" s="3" t="str">
        <f>Tab!E74</f>
        <v>tx_c_tail5 </v>
      </c>
      <c r="D74" s="3" t="str">
        <f>SUBSTITUTE(Tab!F74,".",",")</f>
        <v>8,6 </v>
      </c>
      <c r="E74" s="3" t="str">
        <f>Tab!G74</f>
        <v>zsmic_c08 </v>
      </c>
      <c r="F74" s="3" t="str">
        <f>SUBSTITUTE(Tab!H74,".",",")</f>
        <v>17,5 </v>
      </c>
      <c r="H74" s="3"/>
      <c r="I74" s="3" t="str">
        <f>Tab!K74</f>
        <v>REPCRISPOIDS_COL73 </v>
      </c>
      <c r="J74" s="3" t="str">
        <f>SUBSTITUTE(Tab!L74,".",",")</f>
        <v>0</v>
      </c>
      <c r="L74" s="3" t="str">
        <f>Tab!S74</f>
        <v>tx_c_tail5 </v>
      </c>
      <c r="M74" s="3">
        <f>SUBSTITUTE(Tab!T74,".",",")+0</f>
        <v>8.18</v>
      </c>
      <c r="N74" s="3" t="str">
        <f>Tab!U74</f>
        <v>tx_c_tail5 </v>
      </c>
      <c r="O74" s="25">
        <f>SUBSTITUTE(Tab!V74,".",",")+0</f>
        <v>8.926</v>
      </c>
      <c r="P74" s="3">
        <f>SUBSTITUTE(Tab!R74,".",",")</f>
      </c>
    </row>
    <row r="75" spans="2:16" ht="11.25">
      <c r="B75" s="3">
        <f>SUBSTITUTE(Tab!D75,".",",")</f>
      </c>
      <c r="C75" s="3" t="str">
        <f>Tab!E75</f>
        <v>tx_c_tail6 </v>
      </c>
      <c r="D75" s="3" t="str">
        <f>SUBSTITUTE(Tab!F75,".",",")</f>
        <v>18,116 </v>
      </c>
      <c r="E75" s="3" t="str">
        <f>Tab!G75</f>
        <v>zsmic_c09 </v>
      </c>
      <c r="F75" s="3" t="str">
        <f>SUBSTITUTE(Tab!H75,".",",")</f>
        <v>14,5 </v>
      </c>
      <c r="H75" s="3"/>
      <c r="I75" s="3" t="str">
        <f>Tab!K75</f>
        <v>REPCRISPOIDS_COL74 </v>
      </c>
      <c r="J75" s="3" t="str">
        <f>SUBSTITUTE(Tab!L75,".",",")</f>
        <v>0</v>
      </c>
      <c r="L75" s="3" t="str">
        <f>Tab!S75</f>
        <v>tx_c_tail6 </v>
      </c>
      <c r="M75" s="3">
        <f>SUBSTITUTE(Tab!T75,".",",")+0</f>
        <v>16.316</v>
      </c>
      <c r="N75" s="3" t="str">
        <f>Tab!U75</f>
        <v>tx_c_tail6 </v>
      </c>
      <c r="O75" s="25">
        <f>SUBSTITUTE(Tab!V75,".",",")+0</f>
        <v>19.514</v>
      </c>
      <c r="P75" s="3">
        <f>SUBSTITUTE(Tab!R75,".",",")</f>
      </c>
    </row>
    <row r="76" spans="2:16" ht="11.25">
      <c r="B76" s="3">
        <f>SUBSTITUTE(Tab!D76,".",",")</f>
      </c>
      <c r="C76" s="3" t="str">
        <f>Tab!E76</f>
        <v>tx_tp_c_1829 </v>
      </c>
      <c r="D76" s="3" t="str">
        <f>SUBSTITUTE(Tab!F76,".",",")</f>
        <v>15,1 </v>
      </c>
      <c r="E76" s="3" t="str">
        <f>Tab!G76</f>
        <v>zsmic_c10 </v>
      </c>
      <c r="F76" s="3" t="str">
        <f>SUBSTITUTE(Tab!H76,".",",")</f>
        <v>3,8 </v>
      </c>
      <c r="H76" s="3"/>
      <c r="I76" s="3" t="str">
        <f>Tab!K76</f>
        <v>REPCRISPOIDS_COL75 </v>
      </c>
      <c r="J76" s="3" t="str">
        <f>SUBSTITUTE(Tab!L76,".",",")</f>
        <v>0</v>
      </c>
      <c r="L76" s="3" t="str">
        <f>Tab!S76</f>
        <v>tx_tp_c_1829 </v>
      </c>
      <c r="M76" s="3">
        <f>SUBSTITUTE(Tab!T76,".",",")+0</f>
        <v>22.1</v>
      </c>
      <c r="N76" s="3" t="str">
        <f>Tab!U76</f>
        <v>tx_tp_c_1829 </v>
      </c>
      <c r="O76" s="25">
        <f>SUBSTITUTE(Tab!V76,".",",")+0</f>
        <v>9.5</v>
      </c>
      <c r="P76" s="3">
        <f>SUBSTITUTE(Tab!R76,".",",")</f>
      </c>
    </row>
    <row r="77" spans="2:16" ht="11.25">
      <c r="B77" s="3">
        <f>SUBSTITUTE(Tab!D77,".",",")</f>
      </c>
      <c r="C77" s="3" t="str">
        <f>Tab!E77</f>
        <v>tx_tp_c_3049 </v>
      </c>
      <c r="D77" s="3" t="str">
        <f>SUBSTITUTE(Tab!F77,".",",")</f>
        <v>15,4 </v>
      </c>
      <c r="E77" s="3" t="str">
        <f>Tab!G77</f>
        <v>zsmic_c11 </v>
      </c>
      <c r="F77" s="3" t="str">
        <f>SUBSTITUTE(Tab!H77,".",",")</f>
        <v>1,4 </v>
      </c>
      <c r="H77" s="3"/>
      <c r="I77" s="3" t="str">
        <f>Tab!K77</f>
        <v>REPCRISPOIDS_COL76 </v>
      </c>
      <c r="J77" s="3" t="str">
        <f>SUBSTITUTE(Tab!L77,".",",")</f>
        <v>0</v>
      </c>
      <c r="L77" s="3" t="str">
        <f>Tab!S77</f>
        <v>tx_tp_c_3049 </v>
      </c>
      <c r="M77" s="3">
        <f>SUBSTITUTE(Tab!T77,".",",")+0</f>
        <v>23.2</v>
      </c>
      <c r="N77" s="3" t="str">
        <f>Tab!U77</f>
        <v>tx_tp_c_3049 </v>
      </c>
      <c r="O77" s="25">
        <f>SUBSTITUTE(Tab!V77,".",",")+0</f>
        <v>9.4</v>
      </c>
      <c r="P77" s="3">
        <f>SUBSTITUTE(Tab!R77,".",",")</f>
      </c>
    </row>
    <row r="78" spans="2:16" ht="11.25">
      <c r="B78" s="3">
        <f>SUBSTITUTE(Tab!D78,".",",")</f>
      </c>
      <c r="C78" s="3" t="str">
        <f>Tab!E78</f>
        <v>tx_tp_c_50 </v>
      </c>
      <c r="D78" s="3" t="str">
        <f>SUBSTITUTE(Tab!F78,".",",")</f>
        <v>19,8 </v>
      </c>
      <c r="E78" s="3" t="str">
        <f>Tab!G78</f>
        <v>zsmic_c12 </v>
      </c>
      <c r="F78" s="3" t="str">
        <f>SUBSTITUTE(Tab!H78,".",",")</f>
        <v>1,7 </v>
      </c>
      <c r="H78" s="3"/>
      <c r="I78" s="3" t="str">
        <f>Tab!K78</f>
        <v>REPCRISPOIDS_COL77 </v>
      </c>
      <c r="J78" s="3" t="str">
        <f>SUBSTITUTE(Tab!L78,".",",")</f>
        <v>0</v>
      </c>
      <c r="L78" s="3" t="str">
        <f>Tab!S78</f>
        <v>tx_tp_c_50 </v>
      </c>
      <c r="M78" s="3">
        <f>SUBSTITUTE(Tab!T78,".",",")+0</f>
        <v>28.6</v>
      </c>
      <c r="N78" s="3" t="str">
        <f>Tab!U78</f>
        <v>tx_tp_c_50 </v>
      </c>
      <c r="O78" s="25">
        <f>SUBSTITUTE(Tab!V78,".",",")+0</f>
        <v>13</v>
      </c>
      <c r="P78" s="3">
        <f>SUBSTITUTE(Tab!R78,".",",")</f>
      </c>
    </row>
    <row r="79" spans="2:16" ht="11.25">
      <c r="B79" s="3">
        <f>SUBSTITUTE(Tab!D79,".",",")</f>
      </c>
      <c r="C79" s="3" t="str">
        <f>Tab!E79</f>
        <v>tx_tp_c_sexe1 </v>
      </c>
      <c r="D79" s="3" t="str">
        <f>SUBSTITUTE(Tab!F79,".",",")</f>
        <v>10,3 </v>
      </c>
      <c r="E79" s="3" t="str">
        <f>Tab!G79</f>
        <v>zsmic01_c_1829 </v>
      </c>
      <c r="F79" s="3" t="str">
        <f>SUBSTITUTE(Tab!H79,".",",")</f>
        <v>14,3 </v>
      </c>
      <c r="H79" s="3"/>
      <c r="I79" s="3" t="str">
        <f>Tab!K79</f>
        <v>REPCRISPOIDS_COL78 </v>
      </c>
      <c r="J79" s="3" t="str">
        <f>SUBSTITUTE(Tab!L79,".",",")</f>
        <v>0</v>
      </c>
      <c r="L79" s="3" t="str">
        <f>Tab!S79</f>
        <v>tx_tp_c_sexe1 </v>
      </c>
      <c r="M79" s="3">
        <f>SUBSTITUTE(Tab!T79,".",",")+0</f>
        <v>0</v>
      </c>
      <c r="N79" s="3" t="str">
        <f>Tab!U79</f>
        <v>tx_tp_c_sexe1 </v>
      </c>
      <c r="O79" s="25">
        <f>SUBSTITUTE(Tab!V79,".",",")+0</f>
        <v>10.3</v>
      </c>
      <c r="P79" s="3">
        <f>SUBSTITUTE(Tab!R79,".",",")</f>
      </c>
    </row>
    <row r="80" spans="2:16" ht="11.25">
      <c r="B80" s="3">
        <f>SUBSTITUTE(Tab!D80,".",",")</f>
      </c>
      <c r="C80" s="3" t="str">
        <f>Tab!E80</f>
        <v>tx_tp_c_sexe2 </v>
      </c>
      <c r="D80" s="3" t="str">
        <f>SUBSTITUTE(Tab!F80,".",",")</f>
        <v>24,2 </v>
      </c>
      <c r="E80" s="3" t="str">
        <f>Tab!G80</f>
        <v>zsmic01_c_3049 </v>
      </c>
      <c r="F80" s="3" t="str">
        <f>SUBSTITUTE(Tab!H80,".",",")</f>
        <v>7,9 </v>
      </c>
      <c r="H80" s="3"/>
      <c r="I80" s="3" t="str">
        <f>Tab!K80</f>
        <v>REPCRISPOIDS_COL79 </v>
      </c>
      <c r="J80" s="3" t="str">
        <f>SUBSTITUTE(Tab!L80,".",",")</f>
        <v>0</v>
      </c>
      <c r="L80" s="3" t="str">
        <f>Tab!S80</f>
        <v>tx_tp_c_sexe2 </v>
      </c>
      <c r="M80" s="3">
        <f>SUBSTITUTE(Tab!T80,".",",")+0</f>
        <v>24.2</v>
      </c>
      <c r="N80" s="3" t="str">
        <f>Tab!U80</f>
        <v>tx_tp_c_sexe2 </v>
      </c>
      <c r="O80" s="25">
        <f>SUBSTITUTE(Tab!V80,".",",")+0</f>
        <v>0</v>
      </c>
      <c r="P80" s="3">
        <f>SUBSTITUTE(Tab!R80,".",",")</f>
      </c>
    </row>
    <row r="81" spans="2:16" ht="11.25">
      <c r="B81" s="3">
        <f>SUBSTITUTE(Tab!D81,".",",")</f>
      </c>
      <c r="C81" s="3" t="str">
        <f>Tab!E81</f>
        <v>tx_tp_c_cs3 </v>
      </c>
      <c r="D81" s="3" t="str">
        <f>SUBSTITUTE(Tab!F81,".",",")</f>
        <v>11,3 </v>
      </c>
      <c r="E81" s="3" t="str">
        <f>Tab!G81</f>
        <v>zsmic01_c_50 </v>
      </c>
      <c r="F81" s="3" t="str">
        <f>SUBSTITUTE(Tab!H81,".",",")</f>
        <v>6,8 </v>
      </c>
      <c r="H81" s="3"/>
      <c r="I81" s="3" t="str">
        <f>Tab!K81</f>
        <v>zidcc </v>
      </c>
      <c r="J81" s="3" t="str">
        <f>SUBSTITUTE(Tab!L81,".",",")</f>
        <v>112</v>
      </c>
      <c r="L81" s="3" t="str">
        <f>Tab!S81</f>
        <v>tx_tp_c_cs3 </v>
      </c>
      <c r="M81" s="3">
        <f>SUBSTITUTE(Tab!T81,".",",")+0</f>
        <v>12.7</v>
      </c>
      <c r="N81" s="3" t="str">
        <f>Tab!U81</f>
        <v>tx_tp_c_cs3 </v>
      </c>
      <c r="O81" s="25">
        <f>SUBSTITUTE(Tab!V81,".",",")+0</f>
        <v>10.4</v>
      </c>
      <c r="P81" s="3">
        <f>SUBSTITUTE(Tab!R81,".",",")</f>
      </c>
    </row>
    <row r="82" spans="2:16" ht="11.25">
      <c r="B82" s="3">
        <f>SUBSTITUTE(Tab!D82,".",",")</f>
      </c>
      <c r="C82" s="3" t="str">
        <f>Tab!E82</f>
        <v>tx_tp_c_cs4 </v>
      </c>
      <c r="D82" s="3" t="str">
        <f>SUBSTITUTE(Tab!F82,".",",")</f>
        <v>7,4 </v>
      </c>
      <c r="E82" s="3" t="str">
        <f>Tab!G82</f>
        <v>zsmic01_c_sexe1 </v>
      </c>
      <c r="F82" s="3" t="str">
        <f>SUBSTITUTE(Tab!H82,".",",")</f>
        <v>6,5 </v>
      </c>
      <c r="H82" s="3"/>
      <c r="I82" s="3">
        <f>Tab!K82</f>
        <v>0</v>
      </c>
      <c r="J82" s="3">
        <f>SUBSTITUTE(Tab!L82,".",",")</f>
      </c>
      <c r="L82" s="3" t="str">
        <f>Tab!S82</f>
        <v>tx_tp_c_cs4 </v>
      </c>
      <c r="M82" s="3">
        <f>SUBSTITUTE(Tab!T82,".",",")+0</f>
        <v>11.9</v>
      </c>
      <c r="N82" s="3" t="str">
        <f>Tab!U82</f>
        <v>tx_tp_c_cs4 </v>
      </c>
      <c r="O82" s="25">
        <f>SUBSTITUTE(Tab!V82,".",",")+0</f>
        <v>4.4</v>
      </c>
      <c r="P82" s="3">
        <f>SUBSTITUTE(Tab!R82,".",",")</f>
      </c>
    </row>
    <row r="83" spans="2:16" ht="11.25">
      <c r="B83" s="3">
        <f>SUBSTITUTE(Tab!D83,".",",")</f>
      </c>
      <c r="C83" s="3" t="str">
        <f>Tab!E83</f>
        <v>tx_tp_c_cs5 </v>
      </c>
      <c r="D83" s="3" t="str">
        <f>SUBSTITUTE(Tab!F83,".",",")</f>
        <v>30,3 </v>
      </c>
      <c r="E83" s="3" t="str">
        <f>Tab!G83</f>
        <v>zsmic01_c_sexe2 </v>
      </c>
      <c r="F83" s="3" t="str">
        <f>SUBSTITUTE(Tab!H83,".",",")</f>
        <v>12,4 </v>
      </c>
      <c r="H83" s="3"/>
      <c r="I83" s="3">
        <f>Tab!K83</f>
        <v>0</v>
      </c>
      <c r="J83" s="3">
        <f>SUBSTITUTE(Tab!L83,".",",")</f>
      </c>
      <c r="L83" s="3" t="str">
        <f>Tab!S83</f>
        <v>tx_tp_c_cs5 </v>
      </c>
      <c r="M83" s="3">
        <f>SUBSTITUTE(Tab!T83,".",",")+0</f>
        <v>33.3</v>
      </c>
      <c r="N83" s="3" t="str">
        <f>Tab!U83</f>
        <v>tx_tp_c_cs5 </v>
      </c>
      <c r="O83" s="25">
        <f>SUBSTITUTE(Tab!V83,".",",")+0</f>
        <v>22.3</v>
      </c>
      <c r="P83" s="3">
        <f>SUBSTITUTE(Tab!R83,".",",")</f>
      </c>
    </row>
    <row r="84" spans="2:16" ht="11.25">
      <c r="B84" s="3">
        <f>SUBSTITUTE(Tab!D84,".",",")</f>
      </c>
      <c r="C84" s="3" t="str">
        <f>Tab!E84</f>
        <v>tx_tp_c_cs6 </v>
      </c>
      <c r="D84" s="3" t="str">
        <f>SUBSTITUTE(Tab!F84,".",",")</f>
        <v>9,7 </v>
      </c>
      <c r="E84" s="3" t="str">
        <f>Tab!G84</f>
        <v>zsmic01_c_cs3 </v>
      </c>
      <c r="F84" s="3" t="str">
        <f>SUBSTITUTE(Tab!H84,".",",")</f>
        <v>1,4 </v>
      </c>
      <c r="H84" s="3"/>
      <c r="I84" s="3">
        <f>Tab!K84</f>
        <v>0</v>
      </c>
      <c r="J84" s="3">
        <f>SUBSTITUTE(Tab!L84,".",",")</f>
      </c>
      <c r="L84" s="3" t="str">
        <f>Tab!S84</f>
        <v>tx_tp_c_cs6 </v>
      </c>
      <c r="M84" s="3">
        <f>SUBSTITUTE(Tab!T84,".",",")+0</f>
        <v>13.9</v>
      </c>
      <c r="N84" s="3" t="str">
        <f>Tab!U84</f>
        <v>tx_tp_c_cs6 </v>
      </c>
      <c r="O84" s="25">
        <f>SUBSTITUTE(Tab!V84,".",",")+0</f>
        <v>8.2</v>
      </c>
      <c r="P84" s="3">
        <f>SUBSTITUTE(Tab!R84,".",",")</f>
      </c>
    </row>
    <row r="85" spans="2:16" ht="11.25">
      <c r="B85" s="3">
        <f>SUBSTITUTE(Tab!D85,".",",")</f>
      </c>
      <c r="C85" s="3" t="str">
        <f>Tab!E85</f>
        <v>tx_tp_c_tail0 </v>
      </c>
      <c r="D85" s="3" t="str">
        <f>SUBSTITUTE(Tab!F85,".",",")</f>
        <v>29,4 </v>
      </c>
      <c r="E85" s="3" t="str">
        <f>Tab!G85</f>
        <v>zsmic01_c_cs4 </v>
      </c>
      <c r="F85" s="3" t="str">
        <f>SUBSTITUTE(Tab!H85,".",",")</f>
        <v>1,5 </v>
      </c>
      <c r="H85" s="3"/>
      <c r="I85" s="3">
        <f>Tab!K85</f>
        <v>0</v>
      </c>
      <c r="J85" s="3">
        <f>SUBSTITUTE(Tab!L85,".",",")</f>
      </c>
      <c r="L85" s="3" t="str">
        <f>Tab!S85</f>
        <v>tx_tp_c_tail0 </v>
      </c>
      <c r="M85" s="3">
        <f>SUBSTITUTE(Tab!T85,".",",")+0</f>
        <v>37.9</v>
      </c>
      <c r="N85" s="3" t="str">
        <f>Tab!U85</f>
        <v>tx_tp_c_tail0 </v>
      </c>
      <c r="O85" s="25">
        <f>SUBSTITUTE(Tab!V85,".",",")+0</f>
        <v>21.2</v>
      </c>
      <c r="P85" s="3">
        <f>SUBSTITUTE(Tab!R85,".",",")</f>
      </c>
    </row>
    <row r="86" spans="2:16" ht="11.25">
      <c r="B86" s="3">
        <f>SUBSTITUTE(Tab!D86,".",",")</f>
      </c>
      <c r="C86" s="3" t="str">
        <f>Tab!E86</f>
        <v>tx_tp_c_tail1 </v>
      </c>
      <c r="D86" s="3" t="str">
        <f>SUBSTITUTE(Tab!F86,".",",")</f>
        <v>18,6 </v>
      </c>
      <c r="E86" s="3" t="str">
        <f>Tab!G86</f>
        <v>zsmic01_c_cs5 </v>
      </c>
      <c r="F86" s="3" t="str">
        <f>SUBSTITUTE(Tab!H86,".",",")</f>
        <v>18,2 </v>
      </c>
      <c r="H86" s="3"/>
      <c r="I86" s="3">
        <f>Tab!K86</f>
        <v>0</v>
      </c>
      <c r="J86" s="3">
        <f>SUBSTITUTE(Tab!L86,".",",")</f>
      </c>
      <c r="L86" s="3" t="str">
        <f>Tab!S86</f>
        <v>tx_tp_c_tail1 </v>
      </c>
      <c r="M86" s="3">
        <f>SUBSTITUTE(Tab!T86,".",",")+0</f>
        <v>27.1</v>
      </c>
      <c r="N86" s="3" t="str">
        <f>Tab!U86</f>
        <v>tx_tp_c_tail1 </v>
      </c>
      <c r="O86" s="25">
        <f>SUBSTITUTE(Tab!V86,".",",")+0</f>
        <v>11.3</v>
      </c>
      <c r="P86" s="3">
        <f>SUBSTITUTE(Tab!R86,".",",")</f>
      </c>
    </row>
    <row r="87" spans="2:16" ht="11.25">
      <c r="B87" s="3">
        <f>SUBSTITUTE(Tab!D87,".",",")</f>
      </c>
      <c r="C87" s="3" t="str">
        <f>Tab!E87</f>
        <v>tx_tp_c_tail2 </v>
      </c>
      <c r="D87" s="3" t="str">
        <f>SUBSTITUTE(Tab!F87,".",",")</f>
        <v>11,4 </v>
      </c>
      <c r="E87" s="3" t="str">
        <f>Tab!G87</f>
        <v>zsmic01_c_cs6 </v>
      </c>
      <c r="F87" s="3" t="str">
        <f>SUBSTITUTE(Tab!H87,".",",")</f>
        <v>6,8 </v>
      </c>
      <c r="H87" s="3"/>
      <c r="I87" s="3">
        <f>Tab!K87</f>
        <v>0</v>
      </c>
      <c r="J87" s="3">
        <f>SUBSTITUTE(Tab!L87,".",",")</f>
      </c>
      <c r="L87" s="3" t="str">
        <f>Tab!S87</f>
        <v>tx_tp_c_tail2 </v>
      </c>
      <c r="M87" s="3">
        <f>SUBSTITUTE(Tab!T87,".",",")+0</f>
        <v>17.6</v>
      </c>
      <c r="N87" s="3" t="str">
        <f>Tab!U87</f>
        <v>tx_tp_c_tail2 </v>
      </c>
      <c r="O87" s="25">
        <f>SUBSTITUTE(Tab!V87,".",",")+0</f>
        <v>7.1</v>
      </c>
      <c r="P87" s="3">
        <f>SUBSTITUTE(Tab!R87,".",",")</f>
      </c>
    </row>
    <row r="88" spans="2:16" ht="11.25">
      <c r="B88" s="3">
        <f>SUBSTITUTE(Tab!D88,".",",")</f>
      </c>
      <c r="C88" s="3" t="str">
        <f>Tab!E88</f>
        <v>tx_tp_c_tail3 </v>
      </c>
      <c r="D88" s="3" t="str">
        <f>SUBSTITUTE(Tab!F88,".",",")</f>
        <v>7,1 </v>
      </c>
      <c r="E88" s="3" t="str">
        <f>Tab!G88</f>
        <v>zsmic01_c_tail0 </v>
      </c>
      <c r="F88" s="3" t="str">
        <f>SUBSTITUTE(Tab!H88,".",",")</f>
        <v>19,1 </v>
      </c>
      <c r="H88" s="3"/>
      <c r="I88" s="3">
        <f>Tab!K88</f>
        <v>0</v>
      </c>
      <c r="J88" s="3">
        <f>SUBSTITUTE(Tab!L88,".",",")</f>
      </c>
      <c r="L88" s="3" t="str">
        <f>Tab!S88</f>
        <v>tx_tp_c_tail3 </v>
      </c>
      <c r="M88" s="3">
        <f>SUBSTITUTE(Tab!T88,".",",")+0</f>
        <v>11.9</v>
      </c>
      <c r="N88" s="3" t="str">
        <f>Tab!U88</f>
        <v>tx_tp_c_tail3 </v>
      </c>
      <c r="O88" s="25">
        <f>SUBSTITUTE(Tab!V88,".",",")+0</f>
        <v>3.9</v>
      </c>
      <c r="P88" s="3">
        <f>SUBSTITUTE(Tab!R88,".",",")</f>
      </c>
    </row>
    <row r="89" spans="2:16" ht="11.25">
      <c r="B89" s="3">
        <f>SUBSTITUTE(Tab!D89,".",",")</f>
      </c>
      <c r="C89" s="3" t="str">
        <f>Tab!E89</f>
        <v>tx_tp_c_tail4 </v>
      </c>
      <c r="D89" s="3" t="str">
        <f>SUBSTITUTE(Tab!F89,".",",")</f>
        <v>6,6 </v>
      </c>
      <c r="E89" s="3" t="str">
        <f>Tab!G89</f>
        <v>zsmic01_c_tail1 </v>
      </c>
      <c r="F89" s="3" t="str">
        <f>SUBSTITUTE(Tab!H89,".",",")</f>
        <v>10,8 </v>
      </c>
      <c r="H89" s="3"/>
      <c r="I89" s="3">
        <f>Tab!K89</f>
        <v>0</v>
      </c>
      <c r="J89" s="3">
        <f>SUBSTITUTE(Tab!L89,".",",")</f>
      </c>
      <c r="L89" s="3" t="str">
        <f>Tab!S89</f>
        <v>tx_tp_c_tail4 </v>
      </c>
      <c r="M89" s="3">
        <f>SUBSTITUTE(Tab!T89,".",",")+0</f>
        <v>11</v>
      </c>
      <c r="N89" s="3" t="str">
        <f>Tab!U89</f>
        <v>tx_tp_c_tail4 </v>
      </c>
      <c r="O89" s="25">
        <f>SUBSTITUTE(Tab!V89,".",",")+0</f>
        <v>3.7</v>
      </c>
      <c r="P89" s="3">
        <f>SUBSTITUTE(Tab!R89,".",",")</f>
      </c>
    </row>
    <row r="90" spans="2:16" ht="11.25">
      <c r="B90" s="3">
        <f>SUBSTITUTE(Tab!D90,".",",")</f>
      </c>
      <c r="C90" s="3" t="str">
        <f>Tab!E90</f>
        <v>tx_tp_c_tail5 </v>
      </c>
      <c r="D90" s="3" t="str">
        <f>SUBSTITUTE(Tab!F90,".",",")</f>
        <v>7,6 </v>
      </c>
      <c r="E90" s="3" t="str">
        <f>Tab!G90</f>
        <v>zsmic01_c_tail2 </v>
      </c>
      <c r="F90" s="3" t="str">
        <f>SUBSTITUTE(Tab!H90,".",",")</f>
        <v>6,8 </v>
      </c>
      <c r="H90" s="3"/>
      <c r="I90" s="3">
        <f>Tab!K90</f>
        <v>0</v>
      </c>
      <c r="J90" s="3">
        <f>SUBSTITUTE(Tab!L90,".",",")</f>
      </c>
      <c r="L90" s="3" t="str">
        <f>Tab!S90</f>
        <v>tx_tp_c_tail5 </v>
      </c>
      <c r="M90" s="3">
        <f>SUBSTITUTE(Tab!T90,".",",")+0</f>
        <v>12.6</v>
      </c>
      <c r="N90" s="3" t="str">
        <f>Tab!U90</f>
        <v>tx_tp_c_tail5 </v>
      </c>
      <c r="O90" s="25">
        <f>SUBSTITUTE(Tab!V90,".",",")+0</f>
        <v>4</v>
      </c>
      <c r="P90" s="3">
        <f>SUBSTITUTE(Tab!R90,".",",")</f>
      </c>
    </row>
    <row r="91" spans="2:16" ht="11.25">
      <c r="B91" s="3">
        <f>SUBSTITUTE(Tab!D91,".",",")</f>
      </c>
      <c r="C91" s="3" t="str">
        <f>Tab!E91</f>
        <v>tx_tp_c_tail6 </v>
      </c>
      <c r="D91" s="3" t="str">
        <f>SUBSTITUTE(Tab!F91,".",",")</f>
        <v>10</v>
      </c>
      <c r="E91" s="3" t="str">
        <f>Tab!G91</f>
        <v>zsmic01_c_tail3 </v>
      </c>
      <c r="F91" s="3" t="str">
        <f>SUBSTITUTE(Tab!H91,".",",")</f>
        <v>5,1 </v>
      </c>
      <c r="H91" s="3"/>
      <c r="I91" s="3">
        <f>Tab!K91</f>
        <v>0</v>
      </c>
      <c r="J91" s="3">
        <f>SUBSTITUTE(Tab!L91,".",",")</f>
      </c>
      <c r="L91" s="3" t="str">
        <f>Tab!S91</f>
        <v>tx_tp_c_tail6 </v>
      </c>
      <c r="M91" s="3">
        <f>SUBSTITUTE(Tab!T91,".",",")+0</f>
        <v>16.6</v>
      </c>
      <c r="N91" s="3" t="str">
        <f>Tab!U91</f>
        <v>tx_tp_c_tail6 </v>
      </c>
      <c r="O91" s="25">
        <f>SUBSTITUTE(Tab!V91,".",",")+0</f>
        <v>5.7</v>
      </c>
      <c r="P91" s="3">
        <f>SUBSTITUTE(Tab!R91,".",",")</f>
      </c>
    </row>
    <row r="92" spans="2:16" ht="11.25">
      <c r="B92" s="3">
        <f>SUBSTITUTE(Tab!D92,".",",")</f>
      </c>
      <c r="C92" s="3" t="str">
        <f>Tab!E92</f>
        <v>tx_cdd_c_1829 </v>
      </c>
      <c r="D92" s="3" t="str">
        <f>SUBSTITUTE(Tab!F92,".",",")</f>
        <v>27,6 </v>
      </c>
      <c r="E92" s="3" t="str">
        <f>Tab!G92</f>
        <v>zsmic01_c_tail4 </v>
      </c>
      <c r="F92" s="3" t="str">
        <f>SUBSTITUTE(Tab!H92,".",",")</f>
        <v>4</v>
      </c>
      <c r="H92" s="3"/>
      <c r="I92" s="3">
        <f>Tab!K92</f>
        <v>0</v>
      </c>
      <c r="J92" s="3">
        <f>SUBSTITUTE(Tab!L92,".",",")</f>
      </c>
      <c r="L92" s="3" t="str">
        <f>Tab!S92</f>
        <v>tx_cdd_c_1829 </v>
      </c>
      <c r="M92" s="3">
        <f>SUBSTITUTE(Tab!T92,".",",")+0</f>
        <v>27.9</v>
      </c>
      <c r="N92" s="3" t="str">
        <f>Tab!U92</f>
        <v>tx_cdd_c_1829 </v>
      </c>
      <c r="O92" s="25">
        <f>SUBSTITUTE(Tab!V92,".",",")+0</f>
        <v>27.4</v>
      </c>
      <c r="P92" s="3">
        <f>SUBSTITUTE(Tab!R92,".",",")</f>
      </c>
    </row>
    <row r="93" spans="2:16" ht="11.25">
      <c r="B93" s="3">
        <f>SUBSTITUTE(Tab!D93,".",",")</f>
      </c>
      <c r="C93" s="3" t="str">
        <f>Tab!E93</f>
        <v>tx_cdd_c_3049 </v>
      </c>
      <c r="D93" s="3" t="str">
        <f>SUBSTITUTE(Tab!F93,".",",")</f>
        <v>6,7 </v>
      </c>
      <c r="E93" s="3" t="str">
        <f>Tab!G93</f>
        <v>zsmic01_c_tail5 </v>
      </c>
      <c r="F93" s="3" t="str">
        <f>SUBSTITUTE(Tab!H93,".",",")</f>
        <v>3</v>
      </c>
      <c r="H93" s="3"/>
      <c r="I93" s="3">
        <f>Tab!K93</f>
        <v>0</v>
      </c>
      <c r="J93" s="3">
        <f>SUBSTITUTE(Tab!L93,".",",")</f>
      </c>
      <c r="L93" s="3" t="str">
        <f>Tab!S93</f>
        <v>tx_cdd_c_3049 </v>
      </c>
      <c r="M93" s="3">
        <f>SUBSTITUTE(Tab!T93,".",",")+0</f>
        <v>8</v>
      </c>
      <c r="N93" s="3" t="str">
        <f>Tab!U93</f>
        <v>tx_cdd_c_3049 </v>
      </c>
      <c r="O93" s="25">
        <f>SUBSTITUTE(Tab!V93,".",",")+0</f>
        <v>5.6</v>
      </c>
      <c r="P93" s="3">
        <f>SUBSTITUTE(Tab!R93,".",",")</f>
      </c>
    </row>
    <row r="94" spans="2:16" ht="11.25">
      <c r="B94" s="3">
        <f>SUBSTITUTE(Tab!D94,".",",")</f>
      </c>
      <c r="C94" s="3" t="str">
        <f>Tab!E94</f>
        <v>tx_cdd_c_50 </v>
      </c>
      <c r="D94" s="3" t="str">
        <f>SUBSTITUTE(Tab!F94,".",",")</f>
        <v>4,2 </v>
      </c>
      <c r="E94" s="3" t="str">
        <f>Tab!G94</f>
        <v>zsmic01_c_tail6 </v>
      </c>
      <c r="F94" s="3" t="str">
        <f>SUBSTITUTE(Tab!H94,".",",")</f>
        <v>3,6 </v>
      </c>
      <c r="H94" s="3"/>
      <c r="I94" s="3">
        <f>Tab!K94</f>
        <v>0</v>
      </c>
      <c r="J94" s="3">
        <f>SUBSTITUTE(Tab!L94,".",",")</f>
      </c>
      <c r="L94" s="3" t="str">
        <f>Tab!S94</f>
        <v>tx_cdd_c_50 </v>
      </c>
      <c r="M94" s="3">
        <f>SUBSTITUTE(Tab!T94,".",",")+0</f>
        <v>5.1</v>
      </c>
      <c r="N94" s="3" t="str">
        <f>Tab!U94</f>
        <v>tx_cdd_c_50 </v>
      </c>
      <c r="O94" s="25">
        <f>SUBSTITUTE(Tab!V94,".",",")+0</f>
        <v>3.4</v>
      </c>
      <c r="P94" s="3">
        <f>SUBSTITUTE(Tab!R94,".",",")</f>
      </c>
    </row>
    <row r="95" spans="2:16" ht="11.25">
      <c r="B95" s="3">
        <f>SUBSTITUTE(Tab!D95,".",",")</f>
      </c>
      <c r="C95" s="3" t="str">
        <f>Tab!E95</f>
        <v>tx_cdd_c_sexe1 </v>
      </c>
      <c r="D95" s="3" t="str">
        <f>SUBSTITUTE(Tab!F95,".",",")</f>
        <v>11,2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11.2</v>
      </c>
      <c r="P95" s="3">
        <f>SUBSTITUTE(Tab!R95,".",",")</f>
      </c>
    </row>
    <row r="96" spans="2:16" ht="11.25">
      <c r="B96" s="3">
        <f>SUBSTITUTE(Tab!D96,".",",")</f>
      </c>
      <c r="C96" s="3" t="str">
        <f>Tab!E96</f>
        <v>tx_cdd_c_sexe2 </v>
      </c>
      <c r="D96" s="3" t="str">
        <f>SUBSTITUTE(Tab!F96,".",",")</f>
        <v>13</v>
      </c>
      <c r="E96" s="3" t="str">
        <f>Tab!G96</f>
        <v>zsal_1829 </v>
      </c>
      <c r="F96" s="3" t="str">
        <f>SUBSTITUTE(Tab!H96,".",",")</f>
        <v>1710</v>
      </c>
      <c r="H96" s="3"/>
      <c r="I96" s="3">
        <f>Tab!K96</f>
        <v>0</v>
      </c>
      <c r="J96" s="3">
        <f>SUBSTITUTE(Tab!L96,".",",")</f>
      </c>
      <c r="L96" s="3" t="str">
        <f>Tab!S96</f>
        <v>tx_cdd_c_sexe2 </v>
      </c>
      <c r="M96" s="3">
        <f>SUBSTITUTE(Tab!T96,".",",")+0</f>
        <v>13</v>
      </c>
      <c r="N96" s="3" t="str">
        <f>Tab!U96</f>
        <v>tx_cdd_c_sexe2 </v>
      </c>
      <c r="O96" s="25">
        <f>SUBSTITUTE(Tab!V96,".",",")+0</f>
        <v>0</v>
      </c>
      <c r="P96" s="3">
        <f>SUBSTITUTE(Tab!R96,".",",")</f>
      </c>
    </row>
    <row r="97" spans="2:16" ht="11.25">
      <c r="B97" s="3">
        <f>SUBSTITUTE(Tab!D97,".",",")</f>
      </c>
      <c r="C97" s="3" t="str">
        <f>Tab!E97</f>
        <v>tx_cdd_c_cs3 </v>
      </c>
      <c r="D97" s="3" t="str">
        <f>SUBSTITUTE(Tab!F97,".",",")</f>
        <v>2,2 </v>
      </c>
      <c r="E97" s="3" t="str">
        <f>Tab!G97</f>
        <v>zsal_3049 </v>
      </c>
      <c r="F97" s="3" t="str">
        <f>SUBSTITUTE(Tab!H97,".",",")</f>
        <v>2330</v>
      </c>
      <c r="H97" s="3"/>
      <c r="I97" s="3">
        <f>Tab!K97</f>
        <v>0</v>
      </c>
      <c r="J97" s="3">
        <f>SUBSTITUTE(Tab!L97,".",",")</f>
      </c>
      <c r="L97" s="3" t="str">
        <f>Tab!S97</f>
        <v>tx_cdd_c_cs3 </v>
      </c>
      <c r="M97" s="3">
        <f>SUBSTITUTE(Tab!T97,".",",")+0</f>
        <v>3.3</v>
      </c>
      <c r="N97" s="3" t="str">
        <f>Tab!U97</f>
        <v>tx_cdd_c_cs3 </v>
      </c>
      <c r="O97" s="25">
        <f>SUBSTITUTE(Tab!V97,".",",")+0</f>
        <v>1.5</v>
      </c>
      <c r="P97" s="3">
        <f>SUBSTITUTE(Tab!R97,".",",")</f>
      </c>
    </row>
    <row r="98" spans="2:16" ht="11.25">
      <c r="B98" s="3">
        <f>SUBSTITUTE(Tab!D98,".",",")</f>
      </c>
      <c r="C98" s="3" t="str">
        <f>Tab!E98</f>
        <v>tx_cdd_c_cs4 </v>
      </c>
      <c r="D98" s="3" t="str">
        <f>SUBSTITUTE(Tab!F98,".",",")</f>
        <v>4,2 </v>
      </c>
      <c r="E98" s="3" t="str">
        <f>Tab!G98</f>
        <v>zsal_50 </v>
      </c>
      <c r="F98" s="3" t="str">
        <f>SUBSTITUTE(Tab!H98,".",",")</f>
        <v>2670</v>
      </c>
      <c r="H98" s="3"/>
      <c r="I98" s="3">
        <f>Tab!K98</f>
        <v>0</v>
      </c>
      <c r="J98" s="3">
        <f>SUBSTITUTE(Tab!L98,".",",")</f>
      </c>
      <c r="L98" s="3" t="str">
        <f>Tab!S98</f>
        <v>tx_cdd_c_cs4 </v>
      </c>
      <c r="M98" s="3">
        <f>SUBSTITUTE(Tab!T98,".",",")+0</f>
        <v>5.8</v>
      </c>
      <c r="N98" s="3" t="str">
        <f>Tab!U98</f>
        <v>tx_cdd_c_cs4 </v>
      </c>
      <c r="O98" s="25">
        <f>SUBSTITUTE(Tab!V98,".",",")+0</f>
        <v>3.2</v>
      </c>
      <c r="P98" s="3">
        <f>SUBSTITUTE(Tab!R98,".",",")</f>
      </c>
    </row>
    <row r="99" spans="2:16" ht="11.25">
      <c r="B99" s="3">
        <f>SUBSTITUTE(Tab!D99,".",",")</f>
      </c>
      <c r="C99" s="3" t="str">
        <f>Tab!E99</f>
        <v>tx_cdd_c_cs5 </v>
      </c>
      <c r="D99" s="3" t="str">
        <f>SUBSTITUTE(Tab!F99,".",",")</f>
        <v>14,6 </v>
      </c>
      <c r="E99" s="3" t="str">
        <f>Tab!G99</f>
        <v>zsal_sexe1 </v>
      </c>
      <c r="F99" s="3" t="str">
        <f>SUBSTITUTE(Tab!H99,".",",")</f>
        <v>2510</v>
      </c>
      <c r="H99" s="3"/>
      <c r="I99" s="3">
        <f>Tab!K99</f>
        <v>0</v>
      </c>
      <c r="J99" s="3">
        <f>SUBSTITUTE(Tab!L99,".",",")</f>
      </c>
      <c r="L99" s="3" t="str">
        <f>Tab!S99</f>
        <v>tx_cdd_c_cs5 </v>
      </c>
      <c r="M99" s="3">
        <f>SUBSTITUTE(Tab!T99,".",",")+0</f>
        <v>14.4</v>
      </c>
      <c r="N99" s="3" t="str">
        <f>Tab!U99</f>
        <v>tx_cdd_c_cs5 </v>
      </c>
      <c r="O99" s="25">
        <f>SUBSTITUTE(Tab!V99,".",",")+0</f>
        <v>15</v>
      </c>
      <c r="P99" s="3">
        <f>SUBSTITUTE(Tab!R99,".",",")</f>
      </c>
    </row>
    <row r="100" spans="2:16" ht="11.25">
      <c r="B100" s="3">
        <f>SUBSTITUTE(Tab!D100,".",",")</f>
      </c>
      <c r="C100" s="3" t="str">
        <f>Tab!E100</f>
        <v>tx_cdd_c_cs6 </v>
      </c>
      <c r="D100" s="3" t="str">
        <f>SUBSTITUTE(Tab!F100,".",",")</f>
        <v>14</v>
      </c>
      <c r="E100" s="3" t="str">
        <f>Tab!G100</f>
        <v>zsal_sexe2 </v>
      </c>
      <c r="F100" s="3" t="str">
        <f>SUBSTITUTE(Tab!H100,".",",")</f>
        <v>2030</v>
      </c>
      <c r="H100" s="3"/>
      <c r="I100" s="3">
        <f>Tab!K100</f>
        <v>0</v>
      </c>
      <c r="J100" s="3">
        <f>SUBSTITUTE(Tab!L100,".",",")</f>
      </c>
      <c r="L100" s="3" t="str">
        <f>Tab!S100</f>
        <v>tx_cdd_c_cs6 </v>
      </c>
      <c r="M100" s="3">
        <f>SUBSTITUTE(Tab!T100,".",",")+0</f>
        <v>15.7</v>
      </c>
      <c r="N100" s="3" t="str">
        <f>Tab!U100</f>
        <v>tx_cdd_c_cs6 </v>
      </c>
      <c r="O100" s="25">
        <f>SUBSTITUTE(Tab!V100,".",",")+0</f>
        <v>13.4</v>
      </c>
      <c r="P100" s="3">
        <f>SUBSTITUTE(Tab!R100,".",",")</f>
      </c>
    </row>
    <row r="101" spans="2:16" ht="11.25">
      <c r="B101" s="3">
        <f>SUBSTITUTE(Tab!D101,".",",")</f>
      </c>
      <c r="C101" s="3" t="str">
        <f>Tab!E101</f>
        <v>tx_cdd_c_tail0 </v>
      </c>
      <c r="D101" s="3" t="str">
        <f>SUBSTITUTE(Tab!F101,".",",")</f>
        <v>15,1 </v>
      </c>
      <c r="E101" s="3" t="str">
        <f>Tab!G101</f>
        <v>zsal_cs3 </v>
      </c>
      <c r="F101" s="3" t="str">
        <f>SUBSTITUTE(Tab!H101,".",",")</f>
        <v>4040</v>
      </c>
      <c r="H101" s="3"/>
      <c r="I101" s="3">
        <f>Tab!K101</f>
        <v>0</v>
      </c>
      <c r="J101" s="3">
        <f>SUBSTITUTE(Tab!L101,".",",")</f>
      </c>
      <c r="L101" s="3" t="str">
        <f>Tab!S101</f>
        <v>tx_cdd_c_tail0 </v>
      </c>
      <c r="M101" s="3">
        <f>SUBSTITUTE(Tab!T101,".",",")+0</f>
        <v>14.8</v>
      </c>
      <c r="N101" s="3" t="str">
        <f>Tab!U101</f>
        <v>tx_cdd_c_tail0 </v>
      </c>
      <c r="O101" s="25">
        <f>SUBSTITUTE(Tab!V101,".",",")+0</f>
        <v>15.3</v>
      </c>
      <c r="P101" s="3">
        <f>SUBSTITUTE(Tab!R101,".",",")</f>
      </c>
    </row>
    <row r="102" spans="2:16" ht="11.25">
      <c r="B102" s="3">
        <f>SUBSTITUTE(Tab!D102,".",",")</f>
      </c>
      <c r="C102" s="3" t="str">
        <f>Tab!E102</f>
        <v>tx_cdd_c_tail1 </v>
      </c>
      <c r="D102" s="3" t="str">
        <f>SUBSTITUTE(Tab!F102,".",",")</f>
        <v>15,1 </v>
      </c>
      <c r="E102" s="3" t="str">
        <f>Tab!G102</f>
        <v>zsal_cs4 </v>
      </c>
      <c r="F102" s="3" t="str">
        <f>SUBSTITUTE(Tab!H102,".",",")</f>
        <v>2310</v>
      </c>
      <c r="H102" s="3"/>
      <c r="I102" s="3">
        <f>Tab!K102</f>
        <v>0</v>
      </c>
      <c r="J102" s="3">
        <f>SUBSTITUTE(Tab!L102,".",",")</f>
      </c>
      <c r="L102" s="3" t="str">
        <f>Tab!S102</f>
        <v>tx_cdd_c_tail1 </v>
      </c>
      <c r="M102" s="3">
        <f>SUBSTITUTE(Tab!T102,".",",")+0</f>
        <v>15.8</v>
      </c>
      <c r="N102" s="3" t="str">
        <f>Tab!U102</f>
        <v>tx_cdd_c_tail1 </v>
      </c>
      <c r="O102" s="25">
        <f>SUBSTITUTE(Tab!V102,".",",")+0</f>
        <v>14.5</v>
      </c>
      <c r="P102" s="3">
        <f>SUBSTITUTE(Tab!R102,".",",")</f>
      </c>
    </row>
    <row r="103" spans="2:16" ht="11.25">
      <c r="B103" s="3">
        <f>SUBSTITUTE(Tab!D103,".",",")</f>
      </c>
      <c r="C103" s="3" t="str">
        <f>Tab!E103</f>
        <v>tx_cdd_c_tail2 </v>
      </c>
      <c r="D103" s="3" t="str">
        <f>SUBSTITUTE(Tab!F103,".",",")</f>
        <v>11,6 </v>
      </c>
      <c r="E103" s="3" t="str">
        <f>Tab!G103</f>
        <v>zsal_cs5 </v>
      </c>
      <c r="F103" s="3" t="str">
        <f>SUBSTITUTE(Tab!H103,".",",")</f>
        <v>1620</v>
      </c>
      <c r="H103" s="3"/>
      <c r="I103" s="3">
        <f>Tab!K103</f>
        <v>0</v>
      </c>
      <c r="J103" s="3">
        <f>SUBSTITUTE(Tab!L103,".",",")</f>
      </c>
      <c r="L103" s="3" t="str">
        <f>Tab!S103</f>
        <v>tx_cdd_c_tail2 </v>
      </c>
      <c r="M103" s="3">
        <f>SUBSTITUTE(Tab!T103,".",",")+0</f>
        <v>13.2</v>
      </c>
      <c r="N103" s="3" t="str">
        <f>Tab!U103</f>
        <v>tx_cdd_c_tail2 </v>
      </c>
      <c r="O103" s="25">
        <f>SUBSTITUTE(Tab!V103,".",",")+0</f>
        <v>10.5</v>
      </c>
      <c r="P103" s="3">
        <f>SUBSTITUTE(Tab!R103,".",",")</f>
      </c>
    </row>
    <row r="104" spans="2:16" ht="11.25">
      <c r="B104" s="3">
        <f>SUBSTITUTE(Tab!D104,".",",")</f>
      </c>
      <c r="C104" s="3" t="str">
        <f>Tab!E104</f>
        <v>tx_cdd_c_tail3 </v>
      </c>
      <c r="D104" s="3" t="str">
        <f>SUBSTITUTE(Tab!F104,".",",")</f>
        <v>10,6 </v>
      </c>
      <c r="E104" s="3" t="str">
        <f>Tab!G104</f>
        <v>zsal_cs6 </v>
      </c>
      <c r="F104" s="3" t="str">
        <f>SUBSTITUTE(Tab!H104,".",",")</f>
        <v>1750</v>
      </c>
      <c r="H104" s="3"/>
      <c r="I104" s="3">
        <f>Tab!K104</f>
        <v>0</v>
      </c>
      <c r="J104" s="3">
        <f>SUBSTITUTE(Tab!L104,".",",")</f>
      </c>
      <c r="L104" s="3" t="str">
        <f>Tab!S104</f>
        <v>tx_cdd_c_tail3 </v>
      </c>
      <c r="M104" s="3">
        <f>SUBSTITUTE(Tab!T104,".",",")+0</f>
        <v>12.3</v>
      </c>
      <c r="N104" s="3" t="str">
        <f>Tab!U104</f>
        <v>tx_cdd_c_tail3 </v>
      </c>
      <c r="O104" s="25">
        <f>SUBSTITUTE(Tab!V104,".",",")+0</f>
        <v>9.5</v>
      </c>
      <c r="P104" s="3">
        <f>SUBSTITUTE(Tab!R104,".",",")</f>
      </c>
    </row>
    <row r="105" spans="2:16" ht="11.25">
      <c r="B105" s="3">
        <f>SUBSTITUTE(Tab!D105,".",",")</f>
      </c>
      <c r="C105" s="3" t="str">
        <f>Tab!E105</f>
        <v>tx_cdd_c_tail4 </v>
      </c>
      <c r="D105" s="3" t="str">
        <f>SUBSTITUTE(Tab!F105,".",",")</f>
        <v>8,1 </v>
      </c>
      <c r="E105" s="3" t="str">
        <f>Tab!G105</f>
        <v>zsal_tail0 </v>
      </c>
      <c r="F105" s="3" t="str">
        <f>SUBSTITUTE(Tab!H105,".",",")</f>
        <v>1920</v>
      </c>
      <c r="H105" s="3"/>
      <c r="I105" s="3">
        <f>Tab!K105</f>
        <v>0</v>
      </c>
      <c r="J105" s="3">
        <f>SUBSTITUTE(Tab!L105,".",",")</f>
      </c>
      <c r="L105" s="3" t="str">
        <f>Tab!S105</f>
        <v>tx_cdd_c_tail4 </v>
      </c>
      <c r="M105" s="3">
        <f>SUBSTITUTE(Tab!T105,".",",")+0</f>
        <v>9.9</v>
      </c>
      <c r="N105" s="3" t="str">
        <f>Tab!U105</f>
        <v>tx_cdd_c_tail4 </v>
      </c>
      <c r="O105" s="25">
        <f>SUBSTITUTE(Tab!V105,".",",")+0</f>
        <v>6.9</v>
      </c>
      <c r="P105" s="3">
        <f>SUBSTITUTE(Tab!R105,".",",")</f>
      </c>
    </row>
    <row r="106" spans="2:16" ht="11.25">
      <c r="B106" s="3">
        <f>SUBSTITUTE(Tab!D106,".",",")</f>
      </c>
      <c r="C106" s="3" t="str">
        <f>Tab!E106</f>
        <v>tx_cdd_c_tail5 </v>
      </c>
      <c r="D106" s="3" t="str">
        <f>SUBSTITUTE(Tab!F106,".",",")</f>
        <v>8,5 </v>
      </c>
      <c r="E106" s="3" t="str">
        <f>Tab!G106</f>
        <v>zsal_tail1 </v>
      </c>
      <c r="F106" s="3" t="str">
        <f>SUBSTITUTE(Tab!H106,".",",")</f>
        <v>2100</v>
      </c>
      <c r="H106" s="3"/>
      <c r="I106" s="3">
        <f>Tab!K106</f>
        <v>0</v>
      </c>
      <c r="J106" s="3">
        <f>SUBSTITUTE(Tab!L106,".",",")</f>
      </c>
      <c r="L106" s="3" t="str">
        <f>Tab!S106</f>
        <v>tx_cdd_c_tail5 </v>
      </c>
      <c r="M106" s="3">
        <f>SUBSTITUTE(Tab!T106,".",",")+0</f>
        <v>9.2</v>
      </c>
      <c r="N106" s="3" t="str">
        <f>Tab!U106</f>
        <v>tx_cdd_c_tail5 </v>
      </c>
      <c r="O106" s="25">
        <f>SUBSTITUTE(Tab!V106,".",",")+0</f>
        <v>7.9</v>
      </c>
      <c r="P106" s="3">
        <f>SUBSTITUTE(Tab!R106,".",",")</f>
      </c>
    </row>
    <row r="107" spans="2:16" ht="11.25">
      <c r="B107" s="3">
        <f>SUBSTITUTE(Tab!D107,".",",")</f>
      </c>
      <c r="C107" s="3" t="str">
        <f>Tab!E107</f>
        <v>tx_cdd_c_tail6 </v>
      </c>
      <c r="D107" s="3" t="str">
        <f>SUBSTITUTE(Tab!F107,".",",")</f>
        <v>9,3 </v>
      </c>
      <c r="E107" s="3" t="str">
        <f>Tab!G107</f>
        <v>zsal_tail2 </v>
      </c>
      <c r="F107" s="3" t="str">
        <f>SUBSTITUTE(Tab!H107,".",",")</f>
        <v>2180</v>
      </c>
      <c r="H107" s="3"/>
      <c r="I107" s="3">
        <f>Tab!K107</f>
        <v>0</v>
      </c>
      <c r="J107" s="3">
        <f>SUBSTITUTE(Tab!L107,".",",")</f>
      </c>
      <c r="L107" s="3" t="str">
        <f>Tab!S107</f>
        <v>tx_cdd_c_tail6 </v>
      </c>
      <c r="M107" s="3">
        <f>SUBSTITUTE(Tab!T107,".",",")+0</f>
        <v>10.7</v>
      </c>
      <c r="N107" s="3" t="str">
        <f>Tab!U107</f>
        <v>tx_cdd_c_tail6 </v>
      </c>
      <c r="O107" s="25">
        <f>SUBSTITUTE(Tab!V107,".",",")+0</f>
        <v>8.4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112</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112</v>
      </c>
      <c r="E158" s="3">
        <f>Tab!G158</f>
        <v>0</v>
      </c>
      <c r="F158" s="3">
        <f>SUBSTITUTE(Tab!H158,".",",")</f>
      </c>
      <c r="H158" s="3"/>
      <c r="I158" s="3">
        <f>Tab!K158</f>
        <v>0</v>
      </c>
      <c r="J158" s="3">
        <f>SUBSTITUTE(Tab!L158,".",",")</f>
      </c>
      <c r="L158" s="3" t="str">
        <f>Tab!S158</f>
        <v>zidcc </v>
      </c>
      <c r="M158" s="3">
        <f>SUBSTITUTE(Tab!T158,".",",")+0</f>
        <v>112</v>
      </c>
      <c r="N158" s="3" t="str">
        <f>Tab!U158</f>
        <v>zidcc </v>
      </c>
      <c r="O158" s="25">
        <f>SUBSTITUTE(Tab!V158,".",",")+0</f>
        <v>112</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1126</v>
      </c>
      <c r="B1" s="94" t="s">
        <v>1119</v>
      </c>
    </row>
    <row r="2" spans="1:2" s="96" customFormat="1" ht="12.75" customHeight="1">
      <c r="A2" s="93"/>
      <c r="B2" s="97">
        <f>Entreprises!B2</f>
        <v>112</v>
      </c>
    </row>
    <row r="3" spans="1:2" s="96" customFormat="1" ht="12.75" customHeight="1">
      <c r="A3" s="93"/>
      <c r="B3" s="97" t="str">
        <f>Entreprises!B3</f>
        <v>Industrie laitière </v>
      </c>
    </row>
    <row r="4" spans="1:14" s="6" customFormat="1" ht="12.75" customHeight="1">
      <c r="A4" s="91" t="s">
        <v>1110</v>
      </c>
      <c r="B4" s="252" t="s">
        <v>36</v>
      </c>
      <c r="C4" s="252"/>
      <c r="D4" s="252"/>
      <c r="E4" s="85"/>
      <c r="F4" s="85"/>
      <c r="G4" s="85"/>
      <c r="H4" s="85"/>
      <c r="I4" s="85"/>
      <c r="J4" s="85"/>
      <c r="K4" s="85"/>
      <c r="L4" s="92"/>
      <c r="M4" s="92"/>
      <c r="N4" s="92"/>
    </row>
    <row r="6" spans="1:2" ht="12.75">
      <c r="A6" s="230" t="s">
        <v>1120</v>
      </c>
      <c r="B6" s="230" t="s">
        <v>1121</v>
      </c>
    </row>
    <row r="7" spans="1:2" s="6" customFormat="1" ht="11.25">
      <c r="A7" s="5">
        <f>IF(Tab!N160&lt;&gt;0,Tab!N160,"")</f>
        <v>112</v>
      </c>
      <c r="B7" s="5" t="str">
        <f>IF(Tab!N218&lt;&gt;0,Tab!N218,"")</f>
        <v>Industrie laitière </v>
      </c>
    </row>
    <row r="8" spans="1:2" s="6" customFormat="1" ht="11.25">
      <c r="A8" s="5">
        <f>IF(Tab!N161&lt;&gt;0,Tab!N161,"")</f>
        <v>186</v>
      </c>
      <c r="B8" s="5" t="str">
        <f>IF(Tab!N219&lt;&gt;0,Tab!N219,"")</f>
        <v>Roquefort Languedoc Roussillon Pyrénées </v>
      </c>
    </row>
    <row r="9" spans="1:2" s="6" customFormat="1" ht="11.25">
      <c r="A9" s="5">
        <f>IF(Tab!N162&lt;&gt;0,Tab!N162,"")</f>
        <v>2891</v>
      </c>
      <c r="B9" s="5" t="str">
        <f>IF(Tab!N220&lt;&gt;0,Tab!N220,"")</f>
        <v>Industrie de Roquefort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1126</v>
      </c>
      <c r="B1" s="255" t="s">
        <v>37</v>
      </c>
      <c r="C1" s="255"/>
    </row>
    <row r="2" spans="1:3" s="96" customFormat="1" ht="12.75" customHeight="1">
      <c r="A2" s="93"/>
      <c r="B2" s="256">
        <f>Entreprises!B2</f>
        <v>112</v>
      </c>
      <c r="C2" s="256"/>
    </row>
    <row r="3" spans="1:3" s="96" customFormat="1" ht="12.75" customHeight="1">
      <c r="A3" s="93"/>
      <c r="B3" s="256" t="str">
        <f>Entreprises!B3</f>
        <v>Industrie laitière </v>
      </c>
      <c r="C3" s="256"/>
    </row>
    <row r="4" spans="1:3" s="6" customFormat="1" ht="12.75" customHeight="1">
      <c r="A4" s="86" t="s">
        <v>1127</v>
      </c>
      <c r="B4" s="253" t="s">
        <v>1128</v>
      </c>
      <c r="C4" s="253"/>
    </row>
    <row r="5" spans="1:3" s="6" customFormat="1" ht="12.75" customHeight="1">
      <c r="A5" s="86" t="s">
        <v>1129</v>
      </c>
      <c r="B5" s="137"/>
      <c r="C5" s="89"/>
    </row>
    <row r="6" spans="1:3" s="6" customFormat="1" ht="12.75" customHeight="1">
      <c r="A6" s="86" t="s">
        <v>1109</v>
      </c>
      <c r="B6" s="253" t="s">
        <v>29</v>
      </c>
      <c r="C6" s="253"/>
    </row>
    <row r="7" spans="1:3" s="6" customFormat="1" ht="12.75" customHeight="1">
      <c r="A7" s="91" t="s">
        <v>1110</v>
      </c>
      <c r="B7" s="252" t="s">
        <v>1134</v>
      </c>
      <c r="C7" s="252"/>
    </row>
    <row r="8" spans="1:3" ht="12.75">
      <c r="A8" s="39"/>
      <c r="B8" s="39"/>
      <c r="C8" s="51"/>
    </row>
    <row r="9" ht="9" customHeight="1"/>
    <row r="10" spans="1:3" s="13" customFormat="1" ht="12">
      <c r="A10" s="254" t="s">
        <v>924</v>
      </c>
      <c r="B10" s="254"/>
      <c r="C10" s="254"/>
    </row>
    <row r="11" spans="1:2" s="6" customFormat="1" ht="10.5" customHeight="1">
      <c r="A11" s="136" t="str">
        <f>Tab!B3</f>
        <v>I </v>
      </c>
      <c r="B11" s="138" t="str">
        <f>Tab!B5</f>
        <v>AGRO-ALIMENTAIRE </v>
      </c>
    </row>
    <row r="12" spans="1:2" s="6" customFormat="1" ht="10.5" customHeight="1">
      <c r="A12" s="136" t="str">
        <f>Tab!B4</f>
        <v>I5 </v>
      </c>
      <c r="B12" s="138" t="str">
        <f>Tab!B6</f>
        <v>Autre agro-alimentaire </v>
      </c>
    </row>
    <row r="13" spans="1:2" s="6" customFormat="1" ht="10.5" customHeight="1">
      <c r="A13" s="136" t="str">
        <f>Tab!B2</f>
        <v>I51 </v>
      </c>
      <c r="B13" s="138" t="str">
        <f>Tab!B7</f>
        <v>Industrie laitière </v>
      </c>
    </row>
    <row r="14" s="6" customFormat="1" ht="9" customHeight="1">
      <c r="B14" s="139"/>
    </row>
    <row r="15" spans="1:3" s="6" customFormat="1" ht="11.25">
      <c r="A15" s="140" t="str">
        <f>CONCATENATE("Composition du regroupement CRIS : ",A11," - ",B11)</f>
        <v>Composition du regroupement CRIS : I  - AGRO-ALIMENTAIRE </v>
      </c>
      <c r="B15" s="140"/>
      <c r="C15" s="140"/>
    </row>
    <row r="16" spans="1:3" s="31" customFormat="1" ht="11.25">
      <c r="A16" s="144" t="s">
        <v>1137</v>
      </c>
      <c r="B16" s="144"/>
      <c r="C16" s="147">
        <f>100*ROUND(Tab1!D4/100,0)</f>
        <v>851200</v>
      </c>
    </row>
    <row r="17" spans="1:3" s="31" customFormat="1" ht="15" customHeight="1">
      <c r="A17" s="149" t="s">
        <v>925</v>
      </c>
      <c r="B17" s="150"/>
      <c r="C17" s="151" t="s">
        <v>923</v>
      </c>
    </row>
    <row r="18" spans="1:3" s="40" customFormat="1" ht="9.75" customHeight="1">
      <c r="A18" s="142">
        <f>IF((Tab1!J2+0)&gt;0.05,Tab!N2,"")</f>
        <v>843</v>
      </c>
      <c r="B18" s="143" t="str">
        <f>IF((Tab1!J2+0)&gt;0.05,Tab!N81,"")</f>
        <v>Boulangeries pâtisseries artisanales </v>
      </c>
      <c r="C18" s="141">
        <f>IF((Tab1!J2+0)&gt;0.05,Tab1!J2+0," ")</f>
        <v>16.325748987</v>
      </c>
    </row>
    <row r="19" spans="1:3" s="40" customFormat="1" ht="9.75" customHeight="1">
      <c r="A19" s="142">
        <f>IF((Tab1!J3+0)&gt;0.05,Tab!N3,"")</f>
        <v>1505</v>
      </c>
      <c r="B19" s="143" t="str">
        <f>IF((Tab1!J3+0)&gt;0.05,Tab!N82,"")</f>
        <v>Commerce de détail fruits légumes épicerie </v>
      </c>
      <c r="C19" s="141">
        <f>IF((Tab1!J3+0)&gt;0.05,Tab1!J3+0," ")</f>
        <v>10.729890047</v>
      </c>
    </row>
    <row r="20" spans="1:3" s="40" customFormat="1" ht="9.75" customHeight="1">
      <c r="A20" s="142">
        <f>IF((Tab1!J4+0)&gt;0.05,Tab!N4,"")</f>
        <v>3109</v>
      </c>
      <c r="B20" s="143" t="str">
        <f>IF((Tab1!J4+0)&gt;0.05,Tab!N83,"")</f>
        <v>Cinq branches - Industries alimentaires diverses </v>
      </c>
      <c r="C20" s="141">
        <f>IF((Tab1!J4+0)&gt;0.05,Tab1!J4+0," ")</f>
        <v>7.5980135881</v>
      </c>
    </row>
    <row r="21" spans="1:3" s="40" customFormat="1" ht="9.75" customHeight="1">
      <c r="A21" s="142">
        <f>IF((Tab1!J5+0)&gt;0.05,Tab!N5,"")</f>
        <v>112</v>
      </c>
      <c r="B21" s="143" t="str">
        <f>IF((Tab1!J5+0)&gt;0.05,Tab!N84,"")</f>
        <v>Industrie laitière </v>
      </c>
      <c r="C21" s="141">
        <f>IF((Tab1!J5+0)&gt;0.05,Tab1!J5+0," ")</f>
        <v>5.6950150555</v>
      </c>
    </row>
    <row r="22" spans="1:3" s="40" customFormat="1" ht="9.75" customHeight="1">
      <c r="A22" s="142">
        <f>IF((Tab1!J6+0)&gt;0.05,Tab!N6,"")</f>
        <v>493</v>
      </c>
      <c r="B22" s="143" t="str">
        <f>IF((Tab1!J6+0)&gt;0.05,Tab!N85,"")</f>
        <v>Vins cidres jus de fruits sirops spiritueux </v>
      </c>
      <c r="C22" s="141">
        <f>IF((Tab1!J6+0)&gt;0.05,Tab1!J6+0," ")</f>
        <v>5.6074898112</v>
      </c>
    </row>
    <row r="23" spans="1:3" s="40" customFormat="1" ht="9.75" customHeight="1">
      <c r="A23" s="142">
        <f>IF((Tab1!J7+0)&gt;0.05,Tab!N7,"")</f>
        <v>1396</v>
      </c>
      <c r="B23" s="143" t="str">
        <f>IF((Tab1!J7+0)&gt;0.05,Tab!N86,"")</f>
        <v>Industries des produits alimentaires élaborés </v>
      </c>
      <c r="C23" s="141">
        <f>IF((Tab1!J7+0)&gt;0.05,Tab1!J7+0," ")</f>
        <v>5.3983690934</v>
      </c>
    </row>
    <row r="24" spans="1:3" s="40" customFormat="1" ht="9.75" customHeight="1">
      <c r="A24" s="142">
        <f>IF((Tab1!J8+0)&gt;0.05,Tab!N8,"")</f>
        <v>1747</v>
      </c>
      <c r="B24" s="143" t="str">
        <f>IF((Tab1!J8+0)&gt;0.05,Tab!N87,"")</f>
        <v>Boulangerie et pâtisserie industrielle </v>
      </c>
      <c r="C24" s="141">
        <f>IF((Tab1!J8+0)&gt;0.05,Tab1!J8+0," ")</f>
        <v>5.3744024493</v>
      </c>
    </row>
    <row r="25" spans="1:3" s="40" customFormat="1" ht="9.75" customHeight="1">
      <c r="A25" s="142">
        <f>IF((Tab1!J9+0)&gt;0.05,Tab!N9,"")</f>
        <v>1534</v>
      </c>
      <c r="B25" s="143" t="str">
        <f>IF((Tab1!J9+0)&gt;0.05,Tab!N88,"")</f>
        <v>Industrie et commerce en gros des viandes </v>
      </c>
      <c r="C25" s="141">
        <f>IF((Tab1!J9+0)&gt;0.05,Tab1!J9+0," ")</f>
        <v>5.1965323556</v>
      </c>
    </row>
    <row r="26" spans="1:3" s="40" customFormat="1" ht="9.75" customHeight="1">
      <c r="A26" s="142">
        <f>IF((Tab1!J10+0)&gt;0.05,Tab!N10,"")</f>
        <v>992</v>
      </c>
      <c r="B26" s="143" t="str">
        <f>IF((Tab1!J10+0)&gt;0.05,Tab!N89,"")</f>
        <v>Boucherie </v>
      </c>
      <c r="C26" s="141">
        <f>IF((Tab1!J10+0)&gt;0.05,Tab1!J10+0," ")</f>
        <v>4.929962182</v>
      </c>
    </row>
    <row r="27" spans="1:3" s="40" customFormat="1" ht="9.75" customHeight="1">
      <c r="A27" s="142">
        <f>IF((Tab1!J11+0)&gt;0.05,Tab!N11,"")</f>
        <v>1586</v>
      </c>
      <c r="B27" s="143" t="str">
        <f>IF((Tab1!J11+0)&gt;0.05,Tab!N90,"")</f>
        <v>Industrie de la salaison charcuterie en gros </v>
      </c>
      <c r="C27" s="141">
        <f>IF((Tab1!J11+0)&gt;0.05,Tab1!J11+0," ")</f>
        <v>4.2232986326</v>
      </c>
    </row>
    <row r="28" spans="1:3" s="40" customFormat="1" ht="9.75" customHeight="1">
      <c r="A28" s="142">
        <f>IF((Tab1!J12+0)&gt;0.05,Tab!N12,"")</f>
        <v>1938</v>
      </c>
      <c r="B28" s="143" t="str">
        <f>IF((Tab1!J12+0)&gt;0.05,Tab!N91,"")</f>
        <v>Industries transformation volaille </v>
      </c>
      <c r="C28" s="141">
        <f>IF((Tab1!J12+0)&gt;0.05,Tab1!J12+0," ")</f>
        <v>3.1611298628</v>
      </c>
    </row>
    <row r="29" spans="1:3" s="40" customFormat="1" ht="9.75" customHeight="1">
      <c r="A29" s="142">
        <f>IF((Tab1!J13+0)&gt;0.05,Tab!N13,"")</f>
        <v>1978</v>
      </c>
      <c r="B29" s="143" t="str">
        <f>IF((Tab1!J13+0)&gt;0.05,Tab!N92,"")</f>
        <v>Fleuristes et animaux familiers </v>
      </c>
      <c r="C29" s="141">
        <f>IF((Tab1!J13+0)&gt;0.05,Tab1!J13+0," ")</f>
        <v>2.4495320043</v>
      </c>
    </row>
    <row r="30" spans="1:3" s="40" customFormat="1" ht="9.75" customHeight="1">
      <c r="A30" s="142">
        <f>IF((Tab1!J14+0)&gt;0.05,Tab!N14,"")</f>
        <v>1077</v>
      </c>
      <c r="B30" s="143" t="str">
        <f>IF((Tab1!J14+0)&gt;0.05,Tab!N93,"")</f>
        <v>Négoce et industrie des produits du sol et engrais </v>
      </c>
      <c r="C30" s="141">
        <f>IF((Tab1!J14+0)&gt;0.05,Tab1!J14+0," ")</f>
        <v>2.2386490332</v>
      </c>
    </row>
    <row r="31" spans="1:3" s="40" customFormat="1" ht="9.75" customHeight="1">
      <c r="A31" s="142">
        <f>IF((Tab1!J15+0)&gt;0.05,Tab!N15,"")</f>
        <v>1930</v>
      </c>
      <c r="B31" s="143" t="str">
        <f>IF((Tab1!J15+0)&gt;0.05,Tab!N94,"")</f>
        <v>Métiers de la transformation des grains (ex meunerie) </v>
      </c>
      <c r="C31" s="141">
        <f>IF((Tab1!J15+0)&gt;0.05,Tab1!J15+0," ")</f>
        <v>2.2102180142</v>
      </c>
    </row>
    <row r="32" spans="1:3" s="40" customFormat="1" ht="9.75" customHeight="1">
      <c r="A32" s="142">
        <f>IF((Tab1!J16+0)&gt;0.05,Tab!N16,"")</f>
        <v>1760</v>
      </c>
      <c r="B32" s="143" t="str">
        <f>IF((Tab1!J16+0)&gt;0.05,Tab!N95,"")</f>
        <v>Jardineries Graineteries </v>
      </c>
      <c r="C32" s="141">
        <f>IF((Tab1!J16+0)&gt;0.05,Tab1!J16+0," ")</f>
        <v>2.1270396613</v>
      </c>
    </row>
    <row r="33" spans="1:3" s="40" customFormat="1" ht="9.75" customHeight="1">
      <c r="A33" s="142">
        <f>IF((Tab1!J17+0)&gt;0.05,Tab!N17,"")</f>
        <v>1513</v>
      </c>
      <c r="B33" s="143" t="str">
        <f>IF((Tab1!J17+0)&gt;0.05,Tab!N96,"")</f>
        <v>Production eaux boissons sans alcool bière </v>
      </c>
      <c r="C33" s="141">
        <f>IF((Tab1!J17+0)&gt;0.05,Tab1!J17+0," ")</f>
        <v>2.0156652565</v>
      </c>
    </row>
    <row r="34" spans="1:3" s="40" customFormat="1" ht="9.75" customHeight="1">
      <c r="A34" s="142">
        <f>IF((Tab1!J18+0)&gt;0.05,Tab!N18,"")</f>
        <v>1267</v>
      </c>
      <c r="B34" s="143" t="str">
        <f>IF((Tab1!J18+0)&gt;0.05,Tab!N97,"")</f>
        <v>Pâtisserie </v>
      </c>
      <c r="C34" s="141">
        <f>IF((Tab1!J18+0)&gt;0.05,Tab1!J18+0," ")</f>
        <v>1.9252029235</v>
      </c>
    </row>
    <row r="35" spans="1:3" s="40" customFormat="1" ht="9.75" customHeight="1">
      <c r="A35" s="142">
        <f>IF((Tab1!J19+0)&gt;0.05,Tab!N19,"")</f>
        <v>953</v>
      </c>
      <c r="B35" s="143" t="str">
        <f>IF((Tab1!J19+0)&gt;0.05,Tab!N98,"")</f>
        <v>Charcuterie de détail </v>
      </c>
      <c r="C35" s="141">
        <f>IF((Tab1!J19+0)&gt;0.05,Tab1!J19+0," ")</f>
        <v>1.9076978746</v>
      </c>
    </row>
    <row r="36" spans="1:3" s="40" customFormat="1" ht="9.75" customHeight="1">
      <c r="A36" s="142">
        <f>IF((Tab1!J20+0)&gt;0.05,Tab!N20,"")</f>
        <v>1536</v>
      </c>
      <c r="B36" s="143" t="str">
        <f>IF((Tab1!J20+0)&gt;0.05,Tab!N99,"")</f>
        <v>Distributeurs conseils hors domicile de boissons </v>
      </c>
      <c r="C36" s="141">
        <f>IF((Tab1!J20+0)&gt;0.05,Tab1!J20+0," ")</f>
        <v>1.5476107958</v>
      </c>
    </row>
    <row r="37" spans="1:3" s="40" customFormat="1" ht="9.75" customHeight="1">
      <c r="A37" s="142">
        <f>IF((Tab1!J21+0)&gt;0.05,Tab!N21,"")</f>
        <v>1286</v>
      </c>
      <c r="B37" s="143" t="str">
        <f>IF((Tab1!J21+0)&gt;0.05,Tab!N100,"")</f>
        <v>Détaillants de confiserie chocolaterie biscuiterie </v>
      </c>
      <c r="C37" s="141">
        <f>IF((Tab1!J21+0)&gt;0.05,Tab1!J21+0," ")</f>
        <v>1.2214764628</v>
      </c>
    </row>
    <row r="38" spans="1:3" s="40" customFormat="1" ht="9.75" customHeight="1">
      <c r="A38" s="142">
        <f>IF((Tab1!J22+0)&gt;0.05,Tab!N22,"")</f>
        <v>1504</v>
      </c>
      <c r="B38" s="143" t="str">
        <f>IF((Tab1!J22+0)&gt;0.05,Tab!N101,"")</f>
        <v>Poissonnerie </v>
      </c>
      <c r="C38" s="141">
        <f>IF((Tab1!J22+0)&gt;0.05,Tab1!J22+0," ")</f>
        <v>1.0873102494</v>
      </c>
    </row>
    <row r="39" spans="1:3" s="40" customFormat="1" ht="9.75" customHeight="1">
      <c r="A39" s="142">
        <f>IF((Tab1!J23+0)&gt;0.05,Tab!N23,"")</f>
        <v>1405</v>
      </c>
      <c r="B39" s="143" t="str">
        <f>IF((Tab1!J23+0)&gt;0.05,Tab!N102,"")</f>
        <v>Expédition exportation de fruits et légumes </v>
      </c>
      <c r="C39" s="141">
        <f>IF((Tab1!J23+0)&gt;0.05,Tab1!J23+0," ")</f>
        <v>1.0836682594</v>
      </c>
    </row>
    <row r="40" spans="1:3" s="40" customFormat="1" ht="9.75" customHeight="1">
      <c r="A40" s="142">
        <f>IF((Tab1!J24+0)&gt;0.05,Tab!N24,"")</f>
        <v>1624</v>
      </c>
      <c r="B40" s="143" t="str">
        <f>IF((Tab1!J24+0)&gt;0.05,Tab!N103,"")</f>
        <v>Commerces de gros confiserie chocolaterie </v>
      </c>
      <c r="C40" s="141">
        <f>IF((Tab1!J24+0)&gt;0.05,Tab1!J24+0," ")</f>
        <v>0.9726463052</v>
      </c>
    </row>
    <row r="41" spans="1:3" s="40" customFormat="1" ht="9.75" customHeight="1">
      <c r="A41" s="142">
        <f>IF((Tab1!J25+0)&gt;0.05,Tab!N25,"")</f>
        <v>2728</v>
      </c>
      <c r="B41" s="143" t="str">
        <f>IF((Tab1!J25+0)&gt;0.05,Tab!N104,"")</f>
        <v>Sucreries sucreries-distilleries raffineries </v>
      </c>
      <c r="C41" s="141">
        <f>IF((Tab1!J25+0)&gt;0.05,Tab1!J25+0," ")</f>
        <v>0.9503244308</v>
      </c>
    </row>
    <row r="42" spans="1:3" s="40" customFormat="1" ht="9.75" customHeight="1">
      <c r="A42" s="142">
        <f>IF((Tab1!J26+0)&gt;0.05,Tab!N26,"")</f>
        <v>2494</v>
      </c>
      <c r="B42" s="143" t="str">
        <f>IF((Tab1!J26+0)&gt;0.05,Tab!N105,"")</f>
        <v>Coopération maritime (salariés non navigants) </v>
      </c>
      <c r="C42" s="141">
        <f>IF((Tab1!J26+0)&gt;0.05,Tab1!J26+0," ")</f>
        <v>0.9052107479</v>
      </c>
    </row>
    <row r="43" spans="1:3" s="40" customFormat="1" ht="9.75" customHeight="1">
      <c r="A43" s="142">
        <f>IF((Tab1!J27+0)&gt;0.05,Tab!N27,"")</f>
        <v>1589</v>
      </c>
      <c r="B43" s="143" t="str">
        <f>IF((Tab1!J27+0)&gt;0.05,Tab!N106,"")</f>
        <v>Mareyeurs expéditeurs </v>
      </c>
      <c r="C43" s="141">
        <f>IF((Tab1!J27+0)&gt;0.05,Tab1!J27+0," ")</f>
        <v>0.832958365</v>
      </c>
    </row>
    <row r="44" spans="1:3" s="40" customFormat="1" ht="9.75" customHeight="1">
      <c r="A44" s="142">
        <f>IF((Tab1!J28+0)&gt;0.05,Tab!N28,"")</f>
        <v>200</v>
      </c>
      <c r="B44" s="143" t="str">
        <f>IF((Tab1!J28+0)&gt;0.05,Tab!N107,"")</f>
        <v>Exploitations frigorifiques </v>
      </c>
      <c r="C44" s="141">
        <f>IF((Tab1!J28+0)&gt;0.05,Tab1!J28+0," ")</f>
        <v>0.700789372</v>
      </c>
    </row>
    <row r="45" spans="1:3" s="40" customFormat="1" ht="9.75" customHeight="1">
      <c r="A45" s="142">
        <f>IF((Tab1!J29+0)&gt;0.05,Tab!N29,"")</f>
        <v>3205</v>
      </c>
      <c r="B45" s="143" t="str">
        <f>IF((Tab1!J29+0)&gt;0.05,Tab!N108,"")</f>
        <v>Coopératives de consommation </v>
      </c>
      <c r="C45" s="141">
        <f>IF((Tab1!J29+0)&gt;0.05,Tab1!J29+0," ")</f>
        <v>0.6549707877</v>
      </c>
    </row>
    <row r="46" spans="1:3" s="40" customFormat="1" ht="9.75" customHeight="1">
      <c r="A46" s="142">
        <f>IF((Tab1!J30+0)&gt;0.05,Tab!N30,"")</f>
        <v>2075</v>
      </c>
      <c r="B46" s="143" t="str">
        <f>IF((Tab1!J30+0)&gt;0.05,Tab!N109,"")</f>
        <v>Transformation commerce œufs et produits d'œufs </v>
      </c>
      <c r="C46" s="141">
        <f>IF((Tab1!J30+0)&gt;0.05,Tab1!J30+0," ")</f>
        <v>0.3001704686</v>
      </c>
    </row>
    <row r="47" spans="1:3" s="40" customFormat="1" ht="9.75" customHeight="1">
      <c r="A47" s="142">
        <f>IF((Tab1!J31+0)&gt;0.05,Tab!N31,"")</f>
        <v>1987</v>
      </c>
      <c r="B47" s="143" t="str">
        <f>IF((Tab1!J31+0)&gt;0.05,Tab!N110,"")</f>
        <v>Industrie des pâtes alimentaires </v>
      </c>
      <c r="C47" s="141">
        <f>IF((Tab1!J31+0)&gt;0.05,Tab1!J31+0," ")</f>
        <v>0.1601300778</v>
      </c>
    </row>
    <row r="48" spans="1:3" s="40" customFormat="1" ht="9.75" customHeight="1">
      <c r="A48" s="142">
        <f>IF((Tab1!J32+0)&gt;0.05,Tab!N32,"")</f>
        <v>1341</v>
      </c>
      <c r="B48" s="143" t="str">
        <f>IF((Tab1!J32+0)&gt;0.05,Tab!N111,"")</f>
        <v>Industrie agro alimentaires Réunion </v>
      </c>
      <c r="C48" s="141">
        <f>IF((Tab1!J32+0)&gt;0.05,Tab1!J32+0," ")</f>
        <v>0.1200681875</v>
      </c>
    </row>
    <row r="49" spans="1:3" s="40" customFormat="1" ht="9.75" customHeight="1">
      <c r="A49" s="142">
        <f>IF((Tab1!J33+0)&gt;0.05,Tab!N33,"")</f>
        <v>1700</v>
      </c>
      <c r="B49" s="143" t="str">
        <f>IF((Tab1!J33+0)&gt;0.05,Tab!N112,"")</f>
        <v>Sucrerie distillerie Guadeloupe </v>
      </c>
      <c r="C49" s="141">
        <f>IF((Tab1!J33+0)&gt;0.05,Tab1!J33+0," ")</f>
        <v>0.0836482871</v>
      </c>
    </row>
    <row r="50" spans="1:3" s="40" customFormat="1" ht="9.75" customHeight="1">
      <c r="A50" s="142">
        <f>IF((Tab1!J34+0)&gt;0.05,Tab!N34,"")</f>
        <v>1543</v>
      </c>
      <c r="B50" s="143" t="str">
        <f>IF((Tab1!J34+0)&gt;0.05,Tab!N113,"")</f>
        <v>Boyauderie </v>
      </c>
      <c r="C50" s="141">
        <f>IF((Tab1!J34+0)&gt;0.05,Tab1!J34+0," ")</f>
        <v>0.0829433859</v>
      </c>
    </row>
    <row r="51" spans="1:3" s="40" customFormat="1" ht="9.75" customHeight="1">
      <c r="A51" s="142">
        <f>IF((Tab1!J35+0)&gt;0.05,Tab!N35,"")</f>
        <v>2535</v>
      </c>
      <c r="B51" s="143" t="str">
        <f>IF((Tab1!J35+0)&gt;0.05,Tab!N114,"")</f>
        <v>Culture canne à sucre Martinique </v>
      </c>
      <c r="C51" s="141">
        <f>IF((Tab1!J35+0)&gt;0.05,Tab1!J35+0," ")</f>
        <v>0.0790664287</v>
      </c>
    </row>
    <row r="52" spans="1:3" s="40" customFormat="1" ht="9.75" customHeight="1">
      <c r="A52" s="142">
        <f>IF((Tab1!J36+0)&gt;0.05,Tab!N36,"")</f>
        <v>901</v>
      </c>
      <c r="B52" s="143" t="str">
        <f>IF((Tab1!J36+0)&gt;0.05,Tab!N115,"")</f>
        <v>Boulangerie Martinique </v>
      </c>
      <c r="C52" s="141">
        <f>IF((Tab1!J36+0)&gt;0.05,Tab1!J36+0," ")</f>
        <v>0.0650858863</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1126</v>
      </c>
      <c r="B1" s="255" t="s">
        <v>38</v>
      </c>
      <c r="C1" s="255"/>
      <c r="D1" s="255"/>
      <c r="E1" s="95"/>
    </row>
    <row r="2" spans="1:5" s="96" customFormat="1" ht="12.75" customHeight="1">
      <c r="A2" s="93"/>
      <c r="B2" s="256">
        <f>Entreprises!B2</f>
        <v>112</v>
      </c>
      <c r="C2" s="256"/>
      <c r="D2" s="256"/>
      <c r="E2" s="95"/>
    </row>
    <row r="3" spans="1:5" s="96" customFormat="1" ht="12.75" customHeight="1">
      <c r="A3" s="93"/>
      <c r="B3" s="256" t="str">
        <f>Entreprises!B3</f>
        <v>Industrie laitière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29</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1:5" ht="12.75">
      <c r="A8" s="39"/>
      <c r="E8" s="34"/>
    </row>
    <row r="9" ht="12.75">
      <c r="A9" s="39"/>
    </row>
    <row r="10" spans="1:4" s="15" customFormat="1" ht="45">
      <c r="A10" s="152" t="s">
        <v>39</v>
      </c>
      <c r="B10" s="83" t="s">
        <v>109</v>
      </c>
      <c r="C10" s="83" t="s">
        <v>110</v>
      </c>
      <c r="D10" s="101" t="s">
        <v>931</v>
      </c>
    </row>
    <row r="11" spans="1:4" s="3" customFormat="1" ht="11.25">
      <c r="A11" s="118" t="s">
        <v>1135</v>
      </c>
      <c r="B11" s="233">
        <f>Emploi!B11</f>
        <v>48500</v>
      </c>
      <c r="C11" s="233">
        <f>Emploi!C11</f>
        <v>851200</v>
      </c>
      <c r="D11" s="233">
        <f>Emploi!D11</f>
        <v>15819100</v>
      </c>
    </row>
    <row r="12" spans="1:4" s="3" customFormat="1" ht="11.25">
      <c r="A12" s="114" t="s">
        <v>1136</v>
      </c>
      <c r="B12" s="234">
        <f>Emploi!B12</f>
        <v>48100</v>
      </c>
      <c r="C12" s="234">
        <f>Emploi!C12</f>
        <v>811000</v>
      </c>
      <c r="D12" s="234">
        <f>Emploi!D12</f>
        <v>14999600</v>
      </c>
    </row>
    <row r="13" spans="1:4" s="3" customFormat="1" ht="11.25">
      <c r="A13" s="116" t="s">
        <v>104</v>
      </c>
      <c r="B13" s="235">
        <f>Entreprises!B10</f>
        <v>620</v>
      </c>
      <c r="C13" s="235">
        <f>Entreprises!D10</f>
        <v>93390</v>
      </c>
      <c r="D13" s="235">
        <f>Entreprises!E10</f>
        <v>1509860</v>
      </c>
    </row>
    <row r="14" spans="1:4" s="3" customFormat="1" ht="11.25">
      <c r="A14" s="21"/>
      <c r="B14" s="53"/>
      <c r="C14" s="53"/>
      <c r="D14" s="53"/>
    </row>
    <row r="15" spans="1:4" ht="45">
      <c r="A15" s="153" t="s">
        <v>40</v>
      </c>
      <c r="B15" s="83" t="s">
        <v>109</v>
      </c>
      <c r="C15" s="83" t="s">
        <v>110</v>
      </c>
      <c r="D15" s="101" t="s">
        <v>931</v>
      </c>
    </row>
    <row r="16" spans="1:4" s="7" customFormat="1" ht="12.75">
      <c r="A16" s="118" t="s">
        <v>168</v>
      </c>
      <c r="B16" s="232">
        <f>Emploi!B16</f>
        <v>17.943</v>
      </c>
      <c r="C16" s="232">
        <f>Emploi!C16</f>
        <v>28.316</v>
      </c>
      <c r="D16" s="232">
        <f>Emploi!D16</f>
        <v>22.345</v>
      </c>
    </row>
    <row r="17" spans="1:4" s="7" customFormat="1" ht="12.75">
      <c r="A17" s="114" t="s">
        <v>112</v>
      </c>
      <c r="B17" s="160">
        <f>Emploi!B18</f>
        <v>29.896</v>
      </c>
      <c r="C17" s="160">
        <f>Emploi!C18</f>
        <v>24.642</v>
      </c>
      <c r="D17" s="160">
        <f>Emploi!D18</f>
        <v>26.574</v>
      </c>
    </row>
    <row r="18" spans="1:4" s="7" customFormat="1" ht="12.75">
      <c r="A18" s="114" t="s">
        <v>160</v>
      </c>
      <c r="B18" s="160">
        <f>Emploi!B23</f>
        <v>35.825</v>
      </c>
      <c r="C18" s="160">
        <f>Emploi!C23</f>
        <v>43.709</v>
      </c>
      <c r="D18" s="160">
        <f>Emploi!D23</f>
        <v>44.213</v>
      </c>
    </row>
    <row r="19" spans="1:4" s="7" customFormat="1" ht="12.75">
      <c r="A19" s="114" t="s">
        <v>162</v>
      </c>
      <c r="B19" s="160">
        <f>Emploi!B25</f>
        <v>15.836</v>
      </c>
      <c r="C19" s="160">
        <f>Emploi!C25</f>
        <v>9.786</v>
      </c>
      <c r="D19" s="160">
        <f>Emploi!D25</f>
        <v>19.39</v>
      </c>
    </row>
    <row r="20" spans="1:4" s="7" customFormat="1" ht="12.75">
      <c r="A20" s="114" t="s">
        <v>163</v>
      </c>
      <c r="B20" s="160">
        <f>Emploi!B26</f>
        <v>19.203</v>
      </c>
      <c r="C20" s="160">
        <f>Emploi!C26</f>
        <v>10.617</v>
      </c>
      <c r="D20" s="160">
        <f>Emploi!D26</f>
        <v>19.425</v>
      </c>
    </row>
    <row r="21" spans="1:4" s="7" customFormat="1" ht="12.75">
      <c r="A21" s="114" t="s">
        <v>164</v>
      </c>
      <c r="B21" s="160">
        <f>Emploi!B27</f>
        <v>6.602</v>
      </c>
      <c r="C21" s="160">
        <f>Emploi!C27</f>
        <v>32.89</v>
      </c>
      <c r="D21" s="160">
        <f>Emploi!D27</f>
        <v>32.392</v>
      </c>
    </row>
    <row r="22" spans="1:4" s="7" customFormat="1" ht="12.75">
      <c r="A22" s="116" t="s">
        <v>165</v>
      </c>
      <c r="B22" s="231">
        <f>Emploi!B28</f>
        <v>58.36</v>
      </c>
      <c r="C22" s="231">
        <f>Emploi!C28</f>
        <v>46.707</v>
      </c>
      <c r="D22" s="231">
        <f>Emploi!D28</f>
        <v>28.792</v>
      </c>
    </row>
    <row r="23" spans="1:4" s="7" customFormat="1" ht="12.75">
      <c r="A23" s="21"/>
      <c r="B23" s="56"/>
      <c r="C23" s="56"/>
      <c r="D23" s="56"/>
    </row>
    <row r="24" spans="1:4" ht="45">
      <c r="A24" s="153" t="s">
        <v>41</v>
      </c>
      <c r="B24" s="83" t="s">
        <v>109</v>
      </c>
      <c r="C24" s="83" t="s">
        <v>110</v>
      </c>
      <c r="D24" s="101" t="s">
        <v>931</v>
      </c>
    </row>
    <row r="25" spans="1:4" ht="12.75">
      <c r="A25" s="114" t="s">
        <v>113</v>
      </c>
      <c r="B25" s="160">
        <f>Emploi!B39</f>
        <v>9.067234000000001</v>
      </c>
      <c r="C25" s="160">
        <f>Emploi!C39</f>
        <v>16.399454000000002</v>
      </c>
      <c r="D25" s="160">
        <f>Emploi!D39</f>
        <v>20.648693</v>
      </c>
    </row>
    <row r="26" spans="1:4" ht="12.75">
      <c r="A26" s="116" t="s">
        <v>105</v>
      </c>
      <c r="B26" s="231">
        <f>Emploi!B62</f>
        <v>7.588150000000001</v>
      </c>
      <c r="C26" s="231">
        <f>Emploi!C62</f>
        <v>11.986761999999999</v>
      </c>
      <c r="D26" s="231">
        <f>Emploi!D62</f>
        <v>8.540047</v>
      </c>
    </row>
    <row r="27" spans="1:4" ht="12.75">
      <c r="A27" s="21"/>
      <c r="B27" s="53"/>
      <c r="C27" s="53"/>
      <c r="D27" s="53"/>
    </row>
    <row r="28" spans="1:4" ht="45">
      <c r="A28" s="153" t="s">
        <v>106</v>
      </c>
      <c r="B28" s="83" t="s">
        <v>109</v>
      </c>
      <c r="C28" s="83" t="s">
        <v>110</v>
      </c>
      <c r="D28" s="101" t="s">
        <v>931</v>
      </c>
    </row>
    <row r="29" spans="1:4" s="7" customFormat="1" ht="12.75">
      <c r="A29" s="118" t="s">
        <v>107</v>
      </c>
      <c r="B29" s="158">
        <f>Salaires!B11</f>
        <v>2540</v>
      </c>
      <c r="C29" s="158">
        <f>Salaires!C11</f>
        <v>2000</v>
      </c>
      <c r="D29" s="158">
        <f>Salaires!D11</f>
        <v>2310</v>
      </c>
    </row>
    <row r="30" spans="1:4" s="7" customFormat="1" ht="12.75">
      <c r="A30" s="114" t="s">
        <v>1079</v>
      </c>
      <c r="B30" s="159">
        <f>Salaires!B31</f>
        <v>-8.986395791</v>
      </c>
      <c r="C30" s="159">
        <f>Salaires!C31</f>
        <v>-19.6228228</v>
      </c>
      <c r="D30" s="159">
        <f>Salaires!D31</f>
        <v>-18.82467841</v>
      </c>
    </row>
    <row r="31" spans="1:4" ht="12.75">
      <c r="A31" s="114" t="s">
        <v>1080</v>
      </c>
      <c r="B31" s="160"/>
      <c r="C31" s="160"/>
      <c r="D31" s="160"/>
    </row>
    <row r="32" spans="1:4" s="2" customFormat="1" ht="12.75">
      <c r="A32" s="163" t="s">
        <v>945</v>
      </c>
      <c r="B32" s="161">
        <f>Salaires!B50</f>
        <v>2</v>
      </c>
      <c r="C32" s="161">
        <f>Salaires!C50</f>
        <v>9</v>
      </c>
      <c r="D32" s="161">
        <f>Salaires!D50</f>
        <v>6.1</v>
      </c>
    </row>
    <row r="33" spans="1:4" s="2" customFormat="1" ht="12.75">
      <c r="A33" s="164" t="s">
        <v>946</v>
      </c>
      <c r="B33" s="162">
        <f>Salaires!B59+Salaires!B60+Salaires!B61</f>
        <v>13.400000000000013</v>
      </c>
      <c r="C33" s="162">
        <f>Salaires!C59+Salaires!C60+Salaires!C61</f>
        <v>6.999999999999998</v>
      </c>
      <c r="D33" s="162">
        <f>Salaires!D59+Salaires!D60+Salaires!D61</f>
        <v>11.9</v>
      </c>
    </row>
    <row r="34" spans="1:4" s="22" customFormat="1" ht="9">
      <c r="A34" s="42"/>
      <c r="B34" s="52"/>
      <c r="C34" s="52"/>
      <c r="D34" s="52"/>
    </row>
    <row r="35" spans="1:4" s="22" customFormat="1" ht="9">
      <c r="A35" s="23" t="s">
        <v>1082</v>
      </c>
      <c r="B35" s="52"/>
      <c r="C35" s="52"/>
      <c r="D35" s="52"/>
    </row>
    <row r="36" spans="1:4" s="22" customFormat="1" ht="9">
      <c r="A36" s="23" t="s">
        <v>1081</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1126</v>
      </c>
      <c r="B1" s="255" t="s">
        <v>42</v>
      </c>
      <c r="C1" s="255"/>
      <c r="D1" s="255"/>
      <c r="E1" s="95"/>
    </row>
    <row r="2" spans="1:5" s="96" customFormat="1" ht="12.75" customHeight="1">
      <c r="A2" s="93"/>
      <c r="B2" s="256">
        <f>Entreprises!B2</f>
        <v>112</v>
      </c>
      <c r="C2" s="256"/>
      <c r="D2" s="256"/>
      <c r="E2" s="95"/>
    </row>
    <row r="3" spans="1:5" s="96" customFormat="1" ht="12.75" customHeight="1">
      <c r="A3" s="93"/>
      <c r="B3" s="256" t="str">
        <f>Entreprises!B3</f>
        <v>Industrie laitière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29</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2:5" ht="12.75">
      <c r="B8" s="51"/>
      <c r="C8" s="51"/>
      <c r="E8" s="34"/>
    </row>
    <row r="10" spans="1:4" s="8" customFormat="1" ht="44.25" customHeight="1">
      <c r="A10" s="257" t="s">
        <v>1138</v>
      </c>
      <c r="B10" s="258"/>
      <c r="C10" s="165" t="s">
        <v>184</v>
      </c>
      <c r="D10" s="166" t="s">
        <v>183</v>
      </c>
    </row>
    <row r="11" spans="1:4" s="8" customFormat="1" ht="12">
      <c r="A11" s="182"/>
      <c r="B11" s="183" t="s">
        <v>139</v>
      </c>
      <c r="C11" s="167">
        <f>C12</f>
        <v>0</v>
      </c>
      <c r="D11" s="167">
        <f>IF(Tab1!B6&gt;0,Tab1!B6+0,"")</f>
        <v>0</v>
      </c>
    </row>
    <row r="12" spans="1:4" s="10" customFormat="1" ht="12">
      <c r="A12" s="184" t="s">
        <v>117</v>
      </c>
      <c r="B12" s="184" t="s">
        <v>140</v>
      </c>
      <c r="C12" s="168">
        <f>IF(Tab1!B10&gt;0,Tab1!B10+0,"")</f>
        <v>0</v>
      </c>
      <c r="D12" s="168">
        <f>IF(Tab1!B27&gt;0,Tab1!B27+0,"")</f>
        <v>0</v>
      </c>
    </row>
    <row r="13" spans="1:4" s="10" customFormat="1" ht="12">
      <c r="A13" s="185"/>
      <c r="B13" s="186" t="s">
        <v>141</v>
      </c>
      <c r="C13" s="167">
        <f>SUM(C14:C19)</f>
        <v>88.2083548225</v>
      </c>
      <c r="D13" s="169">
        <f>IF(Tab1!B7&gt;0,Tab1!B7+0,"")</f>
        <v>1.3820063478</v>
      </c>
    </row>
    <row r="14" spans="1:4" s="8" customFormat="1" ht="12">
      <c r="A14" s="187" t="s">
        <v>118</v>
      </c>
      <c r="B14" s="188" t="s">
        <v>102</v>
      </c>
      <c r="C14" s="170">
        <f>IF(Tab1!B11&gt;0,Tab1!B11+0,"")</f>
        <v>88.17122228</v>
      </c>
      <c r="D14" s="171">
        <f>IF(Tab1!B28&gt;0,Tab1!B28+0,"")</f>
        <v>7.2933873015</v>
      </c>
    </row>
    <row r="15" spans="1:4" s="8" customFormat="1" ht="12">
      <c r="A15" s="187" t="s">
        <v>119</v>
      </c>
      <c r="B15" s="188" t="s">
        <v>143</v>
      </c>
      <c r="C15" s="155">
        <f>IF(Tab1!B12&gt;0,Tab1!B12+0,"")</f>
        <v>0</v>
      </c>
      <c r="D15" s="171">
        <f>IF(Tab1!B29&gt;0,Tab1!B29+0,"")</f>
        <v>0</v>
      </c>
    </row>
    <row r="16" spans="1:4" s="8" customFormat="1" ht="22.5">
      <c r="A16" s="187" t="s">
        <v>120</v>
      </c>
      <c r="B16" s="188" t="s">
        <v>144</v>
      </c>
      <c r="C16" s="155">
        <f>IF(Tab1!B13&gt;0,Tab1!B13+0,"")</f>
        <v>0.0371325425</v>
      </c>
      <c r="D16" s="171">
        <f>IF(Tab1!B30&gt;0,Tab1!B30+0,"")</f>
        <v>0.0044674879</v>
      </c>
    </row>
    <row r="17" spans="1:4" s="8" customFormat="1" ht="12">
      <c r="A17" s="187" t="s">
        <v>121</v>
      </c>
      <c r="B17" s="188" t="s">
        <v>145</v>
      </c>
      <c r="C17" s="155">
        <f>IF(Tab1!B14&gt;0,Tab1!B14+0,"")</f>
        <v>0</v>
      </c>
      <c r="D17" s="171">
        <f>IF(Tab1!B31&gt;0,Tab1!B31+0,"")</f>
        <v>0</v>
      </c>
    </row>
    <row r="18" spans="1:4" s="24" customFormat="1" ht="12">
      <c r="A18" s="187" t="s">
        <v>122</v>
      </c>
      <c r="B18" s="188" t="s">
        <v>146</v>
      </c>
      <c r="C18" s="155">
        <f>IF(Tab1!B15&gt;0,Tab1!B15+0,"")</f>
        <v>0</v>
      </c>
      <c r="D18" s="171">
        <f>IF(Tab1!B32&gt;0,Tab1!B32+0,"")</f>
        <v>0</v>
      </c>
    </row>
    <row r="19" spans="1:4" s="8" customFormat="1" ht="12">
      <c r="A19" s="189" t="s">
        <v>123</v>
      </c>
      <c r="B19" s="184" t="s">
        <v>147</v>
      </c>
      <c r="C19" s="155">
        <f>IF(Tab1!B16&gt;0,Tab1!B16+0,"")</f>
        <v>0</v>
      </c>
      <c r="D19" s="171">
        <f>IF(Tab1!B33&gt;0,Tab1!B33+0,"")</f>
        <v>0</v>
      </c>
    </row>
    <row r="20" spans="1:4" s="11" customFormat="1" ht="12">
      <c r="A20" s="183"/>
      <c r="B20" s="186" t="s">
        <v>134</v>
      </c>
      <c r="C20" s="172">
        <f>ROUND(C21,1)</f>
        <v>0</v>
      </c>
      <c r="D20" s="173">
        <f>ROUND(D21,1)</f>
        <v>0</v>
      </c>
    </row>
    <row r="21" spans="1:6" s="8" customFormat="1" ht="12">
      <c r="A21" s="189" t="s">
        <v>124</v>
      </c>
      <c r="B21" s="184" t="s">
        <v>138</v>
      </c>
      <c r="C21" s="156">
        <f>IF(Tab1!B17&gt;0,Tab1!B17+0,"")</f>
        <v>0</v>
      </c>
      <c r="D21" s="174">
        <f>IF(Tab1!B34&gt;0,Tab1!B34+0,"")</f>
        <v>0</v>
      </c>
      <c r="F21" s="36"/>
    </row>
    <row r="22" spans="1:4" s="11" customFormat="1" ht="12">
      <c r="A22" s="183"/>
      <c r="B22" s="186" t="s">
        <v>142</v>
      </c>
      <c r="C22" s="172">
        <f>SUM(C23:C31)</f>
        <v>11.791645178</v>
      </c>
      <c r="D22" s="173">
        <f>IF(Tab1!B9&gt;0,Tab1!B9+0,"")</f>
        <v>0.0312374102</v>
      </c>
    </row>
    <row r="23" spans="1:4" s="11" customFormat="1" ht="12">
      <c r="A23" s="187" t="s">
        <v>125</v>
      </c>
      <c r="B23" s="188" t="s">
        <v>148</v>
      </c>
      <c r="C23" s="155">
        <f>IF(Tab1!B18&gt;0,Tab1!B18+0,"")</f>
        <v>4.810727179</v>
      </c>
      <c r="D23" s="171">
        <f>IF(Tab1!B35&gt;0,Tab1!B35+0,"")</f>
        <v>0.075820385</v>
      </c>
    </row>
    <row r="24" spans="1:4" s="8" customFormat="1" ht="12">
      <c r="A24" s="187" t="s">
        <v>126</v>
      </c>
      <c r="B24" s="188" t="s">
        <v>149</v>
      </c>
      <c r="C24" s="155">
        <f>IF(Tab1!B19&gt;0,Tab1!B19+0,"")</f>
        <v>1.2975760701</v>
      </c>
      <c r="D24" s="171">
        <f>IF(Tab1!B36&gt;0,Tab1!B36+0,"")</f>
        <v>0.0480351779</v>
      </c>
    </row>
    <row r="25" spans="1:4" s="8" customFormat="1" ht="12">
      <c r="A25" s="187" t="s">
        <v>127</v>
      </c>
      <c r="B25" s="188" t="s">
        <v>150</v>
      </c>
      <c r="C25" s="155">
        <f>IF(Tab1!B20&gt;0,Tab1!B20+0,"")</f>
        <v>0</v>
      </c>
      <c r="D25" s="171">
        <f>IF(Tab1!B37&gt;0,Tab1!B37+0,"")</f>
        <v>0</v>
      </c>
    </row>
    <row r="26" spans="1:4" s="8" customFormat="1" ht="12">
      <c r="A26" s="187" t="s">
        <v>128</v>
      </c>
      <c r="B26" s="188" t="s">
        <v>151</v>
      </c>
      <c r="C26" s="155">
        <f>IF(Tab1!B21&gt;0,Tab1!B21+0,"")</f>
        <v>0.2826199072</v>
      </c>
      <c r="D26" s="171">
        <f>IF(Tab1!B38&gt;0,Tab1!B38+0,"")</f>
        <v>0.0179330639</v>
      </c>
    </row>
    <row r="27" spans="1:4" s="8" customFormat="1" ht="12">
      <c r="A27" s="187" t="s">
        <v>129</v>
      </c>
      <c r="B27" s="188" t="s">
        <v>152</v>
      </c>
      <c r="C27" s="155">
        <f>IF(Tab1!B22&gt;0,Tab1!B22+0,"")</f>
        <v>0.3176895307</v>
      </c>
      <c r="D27" s="171">
        <f>IF(Tab1!B39&gt;0,Tab1!B39+0,"")</f>
        <v>0.0169179644</v>
      </c>
    </row>
    <row r="28" spans="1:4" s="8" customFormat="1" ht="12">
      <c r="A28" s="187" t="s">
        <v>130</v>
      </c>
      <c r="B28" s="188" t="s">
        <v>153</v>
      </c>
      <c r="C28" s="155">
        <f>IF(Tab1!B23&gt;0,Tab1!B23+0,"")</f>
        <v>0.0309437855</v>
      </c>
      <c r="D28" s="171">
        <f>IF(Tab1!B40&gt;0,Tab1!B40+0,"")</f>
        <v>0.0061038633</v>
      </c>
    </row>
    <row r="29" spans="1:4" s="8" customFormat="1" ht="12">
      <c r="A29" s="187" t="s">
        <v>131</v>
      </c>
      <c r="B29" s="188" t="s">
        <v>154</v>
      </c>
      <c r="C29" s="155">
        <f>IF(Tab1!B24&gt;0,Tab1!B24+0,"")</f>
        <v>4.5507993811</v>
      </c>
      <c r="D29" s="171">
        <f>IF(Tab1!B41&gt;0,Tab1!B41+0,"")</f>
        <v>0.0803693053</v>
      </c>
    </row>
    <row r="30" spans="1:4" s="9" customFormat="1" ht="12">
      <c r="A30" s="187" t="s">
        <v>132</v>
      </c>
      <c r="B30" s="188" t="s">
        <v>155</v>
      </c>
      <c r="C30" s="155">
        <f>IF(Tab1!B25&gt;0,Tab1!B25+0,"")</f>
        <v>0.002062919</v>
      </c>
      <c r="D30" s="171">
        <f>IF(Tab1!B42&gt;0,Tab1!B42+0,"")</f>
        <v>1.3273E-05</v>
      </c>
    </row>
    <row r="31" spans="1:4" s="8" customFormat="1" ht="12.75" thickBot="1">
      <c r="A31" s="189" t="s">
        <v>133</v>
      </c>
      <c r="B31" s="184" t="s">
        <v>156</v>
      </c>
      <c r="C31" s="175">
        <f>IF(Tab1!B26&gt;0,Tab1!B26+0,"")</f>
        <v>0.4992264054</v>
      </c>
      <c r="D31" s="175">
        <f>IF(Tab1!B43&gt;0,Tab1!B43+0,"")</f>
        <v>0.0306140779</v>
      </c>
    </row>
    <row r="32" spans="1:4" s="8" customFormat="1" ht="12">
      <c r="A32" s="190"/>
      <c r="B32" s="176" t="s">
        <v>135</v>
      </c>
      <c r="C32" s="177">
        <f>C22+C20+C13+C11</f>
        <v>100.0000000005</v>
      </c>
      <c r="D32" s="178">
        <f>100*Tab1!D2/Tab1!D6</f>
        <v>0.3064337108815796</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11,8 %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1139</v>
      </c>
      <c r="B35" s="258"/>
      <c r="C35" s="101" t="s">
        <v>184</v>
      </c>
      <c r="D35" s="43"/>
    </row>
    <row r="36" spans="1:4" s="14" customFormat="1" ht="11.25">
      <c r="A36" s="192" t="str">
        <f>Tab!B8</f>
        <v>1051C </v>
      </c>
      <c r="B36" s="192" t="str">
        <f>Tab!B18</f>
        <v>Fabrication de fromage </v>
      </c>
      <c r="C36" s="193">
        <f>Tab1!B44+0</f>
        <v>45.274883961</v>
      </c>
      <c r="D36" s="57"/>
    </row>
    <row r="37" spans="1:4" s="14" customFormat="1" ht="11.25">
      <c r="A37" s="180" t="str">
        <f>Tab!B9</f>
        <v>1051A </v>
      </c>
      <c r="B37" s="180" t="str">
        <f>Tab!B19</f>
        <v>Fabrication de lait liquide et de produits frais </v>
      </c>
      <c r="C37" s="194">
        <f>Tab1!B45+0</f>
        <v>22.401237751</v>
      </c>
      <c r="D37" s="57"/>
    </row>
    <row r="38" spans="1:4" s="14" customFormat="1" ht="11.25">
      <c r="A38" s="180" t="str">
        <f>Tab!B10</f>
        <v>1083Z </v>
      </c>
      <c r="B38" s="180" t="str">
        <f>Tab!B20</f>
        <v>Transformation du thé et du café </v>
      </c>
      <c r="C38" s="194">
        <f>Tab1!B46+0</f>
        <v>6.1454357916</v>
      </c>
      <c r="D38" s="57"/>
    </row>
    <row r="39" spans="1:4" s="14" customFormat="1" ht="11.25">
      <c r="A39" s="180" t="str">
        <f>Tab!B11</f>
        <v>1051D </v>
      </c>
      <c r="B39" s="180" t="str">
        <f>Tab!B21</f>
        <v>Fabrication d autres produits laitiers </v>
      </c>
      <c r="C39" s="194">
        <f>Tab1!B47+0</f>
        <v>5.5141825683</v>
      </c>
      <c r="D39" s="57"/>
    </row>
    <row r="40" spans="1:4" s="14" customFormat="1" ht="22.5">
      <c r="A40" s="180" t="str">
        <f>Tab!B12</f>
        <v>4633Z </v>
      </c>
      <c r="B40" s="180" t="str">
        <f>Tab!B22</f>
        <v>Commerce de gros (commerce interentreprises) de produits laitiers, œufs, huiles et matières grasses comestibles </v>
      </c>
      <c r="C40" s="194">
        <f>Tab1!B48+0</f>
        <v>4.1279009799</v>
      </c>
      <c r="D40" s="57"/>
    </row>
    <row r="41" spans="1:4" s="14" customFormat="1" ht="11.25">
      <c r="A41" s="180" t="str">
        <f>Tab!B13</f>
        <v>7022Z </v>
      </c>
      <c r="B41" s="180" t="str">
        <f>Tab!B23</f>
        <v>Conseil pour les affaires et autres conseils de gestion </v>
      </c>
      <c r="C41" s="194">
        <f>Tab1!B49+0</f>
        <v>1.4419804023</v>
      </c>
      <c r="D41" s="57"/>
    </row>
    <row r="42" spans="1:4" s="14" customFormat="1" ht="11.25">
      <c r="A42" s="180" t="str">
        <f>Tab!B14</f>
        <v>4941A </v>
      </c>
      <c r="B42" s="180" t="str">
        <f>Tab!B24</f>
        <v>Transports routiers de fret interurbains </v>
      </c>
      <c r="C42" s="194">
        <f>Tab1!B50+0</f>
        <v>1.2975760701</v>
      </c>
      <c r="D42" s="57"/>
    </row>
    <row r="43" spans="1:4" s="14" customFormat="1" ht="11.25">
      <c r="A43" s="180" t="str">
        <f>Tab!B15</f>
        <v>1011Z </v>
      </c>
      <c r="B43" s="180" t="str">
        <f>Tab!B25</f>
        <v>Transformation et conservation de la viande de boucherie </v>
      </c>
      <c r="C43" s="194">
        <f>Tab1!B51+0</f>
        <v>1.2377514183</v>
      </c>
      <c r="D43" s="57"/>
    </row>
    <row r="44" spans="1:4" s="14" customFormat="1" ht="11.25">
      <c r="A44" s="180" t="str">
        <f>Tab!B16</f>
        <v>1092Z </v>
      </c>
      <c r="B44" s="180" t="str">
        <f>Tab!B26</f>
        <v>Fabrication d aliments pour animaux de compagnie </v>
      </c>
      <c r="C44" s="194">
        <f>Tab1!B52+0</f>
        <v>1.2356884992</v>
      </c>
      <c r="D44" s="57"/>
    </row>
    <row r="45" spans="1:4" s="14" customFormat="1" ht="12" thickBot="1">
      <c r="A45" s="180" t="str">
        <f>Tab!B17</f>
        <v>1051B </v>
      </c>
      <c r="B45" s="181" t="str">
        <f>Tab!B27</f>
        <v>Fabrication de beurre </v>
      </c>
      <c r="C45" s="195">
        <f>Tab1!B53+0</f>
        <v>1.2315626612</v>
      </c>
      <c r="D45" s="57"/>
    </row>
    <row r="46" spans="1:4" s="14" customFormat="1" ht="12.75" customHeight="1">
      <c r="A46" s="259" t="s">
        <v>926</v>
      </c>
      <c r="B46" s="260"/>
      <c r="C46" s="191">
        <f>SUM(C36:C45)</f>
        <v>89.9082001029</v>
      </c>
      <c r="D46" s="57"/>
    </row>
    <row r="47" spans="1:4" s="8" customFormat="1" ht="12">
      <c r="A47" s="44"/>
      <c r="B47" s="44"/>
      <c r="C47" s="60"/>
      <c r="D47" s="54"/>
    </row>
    <row r="48" spans="1:4" s="8" customFormat="1" ht="33.75">
      <c r="A48" s="257" t="s">
        <v>1140</v>
      </c>
      <c r="B48" s="258"/>
      <c r="C48" s="84" t="s">
        <v>183</v>
      </c>
      <c r="D48" s="45"/>
    </row>
    <row r="49" spans="1:4" s="14" customFormat="1" ht="11.25">
      <c r="A49" s="192" t="str">
        <f>Tab!B28</f>
        <v>1042Z </v>
      </c>
      <c r="B49" s="192" t="str">
        <f>Tab!B38</f>
        <v>Fabrication de margarine et graisses comestibles similaires </v>
      </c>
      <c r="C49" s="193">
        <f>Tab1!B54+0</f>
        <v>82.572614108</v>
      </c>
      <c r="D49" s="43"/>
    </row>
    <row r="50" spans="1:4" s="14" customFormat="1" ht="11.25">
      <c r="A50" s="180" t="str">
        <f>Tab!B29</f>
        <v>1051C </v>
      </c>
      <c r="B50" s="180" t="str">
        <f>Tab!B39</f>
        <v>Fabrication de fromage </v>
      </c>
      <c r="C50" s="194">
        <f>Tab1!B55+0</f>
        <v>71.952658842</v>
      </c>
      <c r="D50" s="43"/>
    </row>
    <row r="51" spans="1:4" s="14" customFormat="1" ht="11.25">
      <c r="A51" s="180" t="str">
        <f>Tab!B30</f>
        <v>1051A </v>
      </c>
      <c r="B51" s="180" t="str">
        <f>Tab!B40</f>
        <v>Fabrication de lait liquide et de produits frais </v>
      </c>
      <c r="C51" s="194">
        <f>Tab1!B56+0</f>
        <v>71.328166054</v>
      </c>
      <c r="D51" s="43"/>
    </row>
    <row r="52" spans="1:4" s="14" customFormat="1" ht="11.25">
      <c r="A52" s="180" t="str">
        <f>Tab!B31</f>
        <v>1051D </v>
      </c>
      <c r="B52" s="180" t="str">
        <f>Tab!B41</f>
        <v>Fabrication d autres produits laitiers </v>
      </c>
      <c r="C52" s="194">
        <f>Tab1!B57+0</f>
        <v>53.674698795</v>
      </c>
      <c r="D52" s="43"/>
    </row>
    <row r="53" spans="1:4" s="14" customFormat="1" ht="11.25">
      <c r="A53" s="180" t="str">
        <f>Tab!B32</f>
        <v>1083Z </v>
      </c>
      <c r="B53" s="180" t="str">
        <f>Tab!B42</f>
        <v>Transformation du thé et du café </v>
      </c>
      <c r="C53" s="194">
        <f>Tab1!B58+0</f>
        <v>39.847512039</v>
      </c>
      <c r="D53" s="43"/>
    </row>
    <row r="54" spans="1:4" s="14" customFormat="1" ht="11.25">
      <c r="A54" s="180" t="str">
        <f>Tab!B33</f>
        <v>1051B </v>
      </c>
      <c r="B54" s="180" t="str">
        <f>Tab!B43</f>
        <v>Fabrication de beurre </v>
      </c>
      <c r="C54" s="194">
        <f>Tab1!B59+0</f>
        <v>39.121887287</v>
      </c>
      <c r="D54" s="43"/>
    </row>
    <row r="55" spans="1:4" s="14" customFormat="1" ht="22.5">
      <c r="A55" s="180" t="str">
        <f>Tab!B34</f>
        <v>4633Z </v>
      </c>
      <c r="B55" s="180" t="str">
        <f>Tab!B44</f>
        <v>Commerce de gros (commerce interentreprises) de produits laitiers, œufs, huiles et matières grasses comestibles </v>
      </c>
      <c r="C55" s="194">
        <f>Tab1!B60+0</f>
        <v>15.595043255</v>
      </c>
      <c r="D55" s="43"/>
    </row>
    <row r="56" spans="1:4" s="14" customFormat="1" ht="11.25">
      <c r="A56" s="180" t="str">
        <f>Tab!B35</f>
        <v>1052Z </v>
      </c>
      <c r="B56" s="180" t="str">
        <f>Tab!B45</f>
        <v>Fabrication de glaces et sorbets </v>
      </c>
      <c r="C56" s="194">
        <f>Tab1!B61+0</f>
        <v>9.3156986774</v>
      </c>
      <c r="D56" s="43"/>
    </row>
    <row r="57" spans="1:4" s="14" customFormat="1" ht="11.25">
      <c r="A57" s="180" t="str">
        <f>Tab!B36</f>
        <v>1092Z </v>
      </c>
      <c r="B57" s="180" t="str">
        <f>Tab!B46</f>
        <v>Fabrication d aliments pour animaux de compagnie </v>
      </c>
      <c r="C57" s="194">
        <f>Tab1!B62+0</f>
        <v>9.3026867526</v>
      </c>
      <c r="D57" s="43"/>
    </row>
    <row r="58" spans="1:4" s="14" customFormat="1" ht="11.25">
      <c r="A58" s="179" t="str">
        <f>Tab!B37</f>
        <v>1107B </v>
      </c>
      <c r="B58" s="179" t="str">
        <f>Tab!B47</f>
        <v>Production de boissons rafraîchissantes </v>
      </c>
      <c r="C58" s="196">
        <f>Tab1!B63+0</f>
        <v>6.7782878747</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1126</v>
      </c>
      <c r="B1" s="255" t="s">
        <v>43</v>
      </c>
      <c r="C1" s="255"/>
      <c r="D1" s="255"/>
      <c r="E1" s="95"/>
    </row>
    <row r="2" spans="1:5" s="96" customFormat="1" ht="12.75" customHeight="1">
      <c r="A2" s="93"/>
      <c r="B2" s="256">
        <f>Entreprises!B2</f>
        <v>112</v>
      </c>
      <c r="C2" s="256"/>
      <c r="D2" s="256"/>
      <c r="E2" s="95"/>
    </row>
    <row r="3" spans="1:5" s="96" customFormat="1" ht="12.75" customHeight="1">
      <c r="A3" s="93"/>
      <c r="B3" s="256" t="str">
        <f>Entreprises!B3</f>
        <v>Industrie laitière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29</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ht="12.75">
      <c r="A8" s="39"/>
    </row>
    <row r="9" ht="10.5" customHeight="1">
      <c r="A9" s="39"/>
    </row>
    <row r="10" spans="1:5" s="15" customFormat="1" ht="54" customHeight="1">
      <c r="A10" s="197" t="s">
        <v>157</v>
      </c>
      <c r="B10" s="65" t="s">
        <v>109</v>
      </c>
      <c r="C10" s="165" t="s">
        <v>110</v>
      </c>
      <c r="D10" s="166" t="s">
        <v>931</v>
      </c>
      <c r="E10" s="46"/>
    </row>
    <row r="11" spans="1:5" s="3" customFormat="1" ht="9.75" customHeight="1">
      <c r="A11" s="118" t="s">
        <v>1141</v>
      </c>
      <c r="B11" s="198">
        <f>100*ROUND(0.01*(Tab1!D2+0),0)</f>
        <v>48500</v>
      </c>
      <c r="C11" s="199">
        <f>100*ROUND(0.01*(Tab1!D4+0),0)</f>
        <v>851200</v>
      </c>
      <c r="D11" s="200">
        <f>100*ROUND(0.01*(Tab1!D6+0),0)</f>
        <v>15819100</v>
      </c>
      <c r="E11" s="38"/>
    </row>
    <row r="12" spans="1:5" s="3" customFormat="1" ht="9.75" customHeight="1">
      <c r="A12" s="116" t="s">
        <v>1142</v>
      </c>
      <c r="B12" s="201">
        <f>100*ROUND(0.01*(Tab1!D3+0),0)</f>
        <v>48100</v>
      </c>
      <c r="C12" s="202">
        <f>100*ROUND(0.01*(Tab1!D5+0),0)</f>
        <v>811000</v>
      </c>
      <c r="D12" s="203">
        <f>100*ROUND(0.01*(Tab1!D7+0),0)</f>
        <v>14999600</v>
      </c>
      <c r="E12" s="38"/>
    </row>
    <row r="13" spans="1:5" s="3" customFormat="1" ht="10.5" customHeight="1">
      <c r="A13" s="21"/>
      <c r="B13" s="53"/>
      <c r="C13" s="53"/>
      <c r="D13" s="53"/>
      <c r="E13" s="38"/>
    </row>
    <row r="14" spans="1:4" ht="45" customHeight="1">
      <c r="A14" s="100" t="s">
        <v>1143</v>
      </c>
      <c r="B14" s="165" t="s">
        <v>109</v>
      </c>
      <c r="C14" s="204" t="s">
        <v>110</v>
      </c>
      <c r="D14" s="101" t="s">
        <v>931</v>
      </c>
    </row>
    <row r="15" spans="1:5" s="16" customFormat="1" ht="9.75" customHeight="1">
      <c r="A15" s="205" t="s">
        <v>114</v>
      </c>
      <c r="B15" s="206"/>
      <c r="C15" s="19"/>
      <c r="D15" s="206"/>
      <c r="E15" s="47"/>
    </row>
    <row r="16" spans="1:5" s="7" customFormat="1" ht="9.75" customHeight="1">
      <c r="A16" s="78" t="s">
        <v>168</v>
      </c>
      <c r="B16" s="154">
        <f>IF(Tab1!D8+0&gt;0,Tab1!D8+0,"//")</f>
        <v>17.943</v>
      </c>
      <c r="C16" s="207">
        <f>IF(Tab1!D58+0&gt;0,Tab1!D58+0,"//")</f>
        <v>28.316</v>
      </c>
      <c r="D16" s="154">
        <f>IF(Tab1!D108+0&gt;0,Tab1!D108+0,"//")</f>
        <v>22.345</v>
      </c>
      <c r="E16" s="20"/>
    </row>
    <row r="17" spans="1:5" s="7" customFormat="1" ht="9.75" customHeight="1">
      <c r="A17" s="78" t="s">
        <v>136</v>
      </c>
      <c r="B17" s="154">
        <f>IF(Tab1!D9+0&gt;0,Tab1!D9+0,"//")</f>
        <v>52.161</v>
      </c>
      <c r="C17" s="207">
        <f>IF(Tab1!D59+0&gt;0,Tab1!D59+0,"//")</f>
        <v>47.043</v>
      </c>
      <c r="D17" s="154">
        <f>IF(Tab1!D109+0&gt;0,Tab1!D109+0,"//")</f>
        <v>51.081</v>
      </c>
      <c r="E17" s="20"/>
    </row>
    <row r="18" spans="1:5" s="7" customFormat="1" ht="9.75" customHeight="1">
      <c r="A18" s="78" t="s">
        <v>112</v>
      </c>
      <c r="B18" s="154">
        <f>100-B16-B17</f>
        <v>29.896</v>
      </c>
      <c r="C18" s="207">
        <f>IF(Tab1!D60+0&gt;0,Tab1!D60+0,"//")</f>
        <v>24.642</v>
      </c>
      <c r="D18" s="154">
        <f>IF(Tab1!D110+0&gt;0,Tab1!D110+0,"//")</f>
        <v>26.574</v>
      </c>
      <c r="E18" s="20"/>
    </row>
    <row r="19" spans="1:5" s="2" customFormat="1" ht="9.75" customHeight="1">
      <c r="A19" s="208" t="s">
        <v>166</v>
      </c>
      <c r="B19" s="209">
        <f>IF(Tab1!D11+0&gt;0,Tab1!D11+0,"//")</f>
        <v>15.705</v>
      </c>
      <c r="C19" s="210">
        <f>IF(Tab1!D61+0&gt;0,Tab1!D61+0,"//")</f>
        <v>12.763</v>
      </c>
      <c r="D19" s="209">
        <f>IF(Tab1!D111+0&gt;0,Tab1!D111+0,"//")</f>
        <v>14.223</v>
      </c>
      <c r="E19" s="48"/>
    </row>
    <row r="20" spans="1:7" s="2" customFormat="1" ht="9.75" customHeight="1">
      <c r="A20" s="211" t="s">
        <v>167</v>
      </c>
      <c r="B20" s="212">
        <f>IF(Tab1!D12+0&gt;0,Tab1!D12+0,"//")</f>
        <v>2.675</v>
      </c>
      <c r="C20" s="213">
        <f>IF(Tab1!D62+0&gt;0,Tab1!D62+0,"//")</f>
        <v>3.28</v>
      </c>
      <c r="D20" s="209">
        <f>IF(Tab1!D112+0&gt;0,Tab1!D112+0,"//")</f>
        <v>4.226</v>
      </c>
      <c r="E20" s="49"/>
      <c r="F20" s="26"/>
      <c r="G20" s="26"/>
    </row>
    <row r="21" spans="1:5" s="7" customFormat="1" ht="9.75" customHeight="1">
      <c r="A21" s="205" t="s">
        <v>158</v>
      </c>
      <c r="B21" s="214"/>
      <c r="C21" s="214"/>
      <c r="D21" s="214"/>
      <c r="E21" s="20"/>
    </row>
    <row r="22" spans="1:5" s="7" customFormat="1" ht="9.75" customHeight="1">
      <c r="A22" s="78" t="s">
        <v>159</v>
      </c>
      <c r="B22" s="154">
        <f>100-B23</f>
        <v>64.175</v>
      </c>
      <c r="C22" s="154">
        <f>Tab1!D63+0</f>
        <v>56.291</v>
      </c>
      <c r="D22" s="154">
        <f>100-D23</f>
        <v>55.787</v>
      </c>
      <c r="E22" s="20"/>
    </row>
    <row r="23" spans="1:7" s="7" customFormat="1" ht="9.75" customHeight="1">
      <c r="A23" s="122" t="s">
        <v>160</v>
      </c>
      <c r="B23" s="215">
        <f>IF(Tab1!D14+0&gt;0,Tab1!D14+0,"//")</f>
        <v>35.825</v>
      </c>
      <c r="C23" s="154">
        <f>100-C22</f>
        <v>43.709</v>
      </c>
      <c r="D23" s="154">
        <f>IF(Tab1!D114+0&gt;0,Tab1!D114+0,"//")</f>
        <v>44.213</v>
      </c>
      <c r="E23" s="50"/>
      <c r="F23" s="12"/>
      <c r="G23" s="12"/>
    </row>
    <row r="24" spans="1:6" s="7" customFormat="1" ht="9.75" customHeight="1">
      <c r="A24" s="205" t="s">
        <v>161</v>
      </c>
      <c r="B24" s="216"/>
      <c r="C24" s="216"/>
      <c r="D24" s="216"/>
      <c r="E24" s="20"/>
      <c r="F24" s="12"/>
    </row>
    <row r="25" spans="1:5" s="7" customFormat="1" ht="9.75" customHeight="1">
      <c r="A25" s="78" t="s">
        <v>162</v>
      </c>
      <c r="B25" s="217">
        <f>IF(Tab1!D15+0&gt;0,Tab1!D15+0,"//")</f>
        <v>15.836</v>
      </c>
      <c r="C25" s="218">
        <f>IF(Tab1!D65+0&gt;0,Tab1!D65+0,"//")</f>
        <v>9.786</v>
      </c>
      <c r="D25" s="218">
        <f>Tab1!D115+0</f>
        <v>19.39</v>
      </c>
      <c r="E25" s="20"/>
    </row>
    <row r="26" spans="1:5" s="7" customFormat="1" ht="9.75" customHeight="1">
      <c r="A26" s="78" t="s">
        <v>163</v>
      </c>
      <c r="B26" s="217">
        <f>IF(Tab1!D16+0&gt;0,Tab1!D16+0,"//")</f>
        <v>19.203</v>
      </c>
      <c r="C26" s="218">
        <f>IF(Tab1!D66+0&gt;0,Tab1!D66+0,"//")</f>
        <v>10.617</v>
      </c>
      <c r="D26" s="218">
        <f>Tab1!D116+0</f>
        <v>19.425</v>
      </c>
      <c r="E26" s="20"/>
    </row>
    <row r="27" spans="1:5" s="7" customFormat="1" ht="9.75" customHeight="1">
      <c r="A27" s="78" t="s">
        <v>164</v>
      </c>
      <c r="B27" s="217">
        <f>IF(Tab1!D17+0&gt;0,Tab1!D17+0,"//")</f>
        <v>6.602</v>
      </c>
      <c r="C27" s="218">
        <f>IF(Tab1!D67+0&gt;0,Tab1!D67+0,"//")</f>
        <v>32.89</v>
      </c>
      <c r="D27" s="218">
        <f>Tab1!D117+0</f>
        <v>32.392</v>
      </c>
      <c r="E27" s="20"/>
    </row>
    <row r="28" spans="1:7" s="7" customFormat="1" ht="9.75" customHeight="1">
      <c r="A28" s="122" t="s">
        <v>165</v>
      </c>
      <c r="B28" s="219">
        <f>IF(Tab1!D18+0&gt;0,Tab1!D18+0,"//")</f>
        <v>58.36</v>
      </c>
      <c r="C28" s="220">
        <f>IF(Tab1!D68+0&gt;0,Tab1!D68+0,"//")</f>
        <v>46.707</v>
      </c>
      <c r="D28" s="220">
        <f>Tab1!D118+0</f>
        <v>28.792</v>
      </c>
      <c r="E28" s="50"/>
      <c r="F28" s="12"/>
      <c r="G28" s="12"/>
    </row>
    <row r="29" spans="1:5" s="7" customFormat="1" ht="9.75" customHeight="1">
      <c r="A29" s="205" t="s">
        <v>967</v>
      </c>
      <c r="B29" s="216"/>
      <c r="C29" s="216"/>
      <c r="D29" s="216"/>
      <c r="E29" s="20"/>
    </row>
    <row r="30" spans="1:5" s="7" customFormat="1" ht="9.75" customHeight="1">
      <c r="A30" s="78" t="s">
        <v>1073</v>
      </c>
      <c r="B30" s="218">
        <f>IF(Tab1!D19+0&gt;0,Tab1!D19+0,"//")</f>
        <v>1.993</v>
      </c>
      <c r="C30" s="218">
        <f>IF(Tab1!D69+0&gt;0,Tab1!D69+0,"//")</f>
        <v>30.112</v>
      </c>
      <c r="D30" s="218">
        <f>Tab1!D119+0</f>
        <v>19.704</v>
      </c>
      <c r="E30" s="20"/>
    </row>
    <row r="31" spans="1:5" s="7" customFormat="1" ht="9.75" customHeight="1">
      <c r="A31" s="78" t="s">
        <v>1074</v>
      </c>
      <c r="B31" s="218">
        <f>IF(Tab1!D20+0&gt;0,Tab1!D20+0,"//")</f>
        <v>2.869</v>
      </c>
      <c r="C31" s="218">
        <f>IF(Tab1!D70+0&gt;0,Tab1!D70+0,"//")</f>
        <v>13.344</v>
      </c>
      <c r="D31" s="218">
        <f>Tab1!D120+0</f>
        <v>9.372</v>
      </c>
      <c r="E31" s="20"/>
    </row>
    <row r="32" spans="1:5" s="7" customFormat="1" ht="9.75" customHeight="1">
      <c r="A32" s="78" t="s">
        <v>1075</v>
      </c>
      <c r="B32" s="218">
        <f>IF(Tab1!D21+0&gt;0,Tab1!D21+0,"//")</f>
        <v>6.307</v>
      </c>
      <c r="C32" s="218">
        <f>IF(Tab1!D71+0&gt;0,Tab1!D71+0,"//")</f>
        <v>12.12</v>
      </c>
      <c r="D32" s="218">
        <f>Tab1!D121+0</f>
        <v>12.904</v>
      </c>
      <c r="E32" s="20"/>
    </row>
    <row r="33" spans="1:4" s="20" customFormat="1" ht="9.75" customHeight="1">
      <c r="A33" s="78" t="s">
        <v>1076</v>
      </c>
      <c r="B33" s="218">
        <f>IF(Tab1!D22+0&gt;0,Tab1!D22+0,"//")</f>
        <v>7.379</v>
      </c>
      <c r="C33" s="218">
        <f>IF(Tab1!D72+0&gt;0,Tab1!D72+0,"//")</f>
        <v>6.61</v>
      </c>
      <c r="D33" s="218">
        <f>Tab1!D122+0</f>
        <v>8.227</v>
      </c>
    </row>
    <row r="34" spans="1:5" s="7" customFormat="1" ht="9.75" customHeight="1">
      <c r="A34" s="78" t="s">
        <v>1077</v>
      </c>
      <c r="B34" s="218">
        <f>IF(Tab1!D23+0&gt;0,Tab1!D23+0,"//")</f>
        <v>21.741</v>
      </c>
      <c r="C34" s="218">
        <f>IF(Tab1!D73+0&gt;0,Tab1!D73+0,"//")</f>
        <v>11.098</v>
      </c>
      <c r="D34" s="218">
        <f>Tab1!D123+0</f>
        <v>10.853</v>
      </c>
      <c r="E34" s="20"/>
    </row>
    <row r="35" spans="1:5" s="7" customFormat="1" ht="9.75" customHeight="1">
      <c r="A35" s="78" t="s">
        <v>1078</v>
      </c>
      <c r="B35" s="218">
        <f>IF(Tab1!D24+0&gt;0,Tab1!D24+0,"//")</f>
        <v>21.481</v>
      </c>
      <c r="C35" s="218">
        <f>IF(Tab1!D74+0&gt;0,Tab1!D74+0,"//")</f>
        <v>8.6</v>
      </c>
      <c r="D35" s="218">
        <f>Tab1!D124+0</f>
        <v>8.234</v>
      </c>
      <c r="E35" s="20"/>
    </row>
    <row r="36" spans="1:5" s="7" customFormat="1" ht="9.75" customHeight="1">
      <c r="A36" s="122" t="s">
        <v>137</v>
      </c>
      <c r="B36" s="220">
        <f>IF(Tab1!D25+0&gt;0,Tab1!D25+0,"//")</f>
        <v>38.23</v>
      </c>
      <c r="C36" s="220">
        <f>IF(Tab1!D75+0&gt;0,Tab1!D75+0,"//")</f>
        <v>18.116</v>
      </c>
      <c r="D36" s="220">
        <f>Tab1!D125+0</f>
        <v>30.706</v>
      </c>
      <c r="E36" s="20"/>
    </row>
    <row r="37" spans="1:5" s="7" customFormat="1" ht="10.5" customHeight="1">
      <c r="A37" s="21"/>
      <c r="B37" s="62"/>
      <c r="C37" s="62"/>
      <c r="D37" s="62"/>
      <c r="E37" s="20"/>
    </row>
    <row r="38" spans="1:4" ht="45" customHeight="1">
      <c r="A38" s="100" t="s">
        <v>1144</v>
      </c>
      <c r="B38" s="165" t="s">
        <v>109</v>
      </c>
      <c r="C38" s="204" t="s">
        <v>110</v>
      </c>
      <c r="D38" s="101" t="s">
        <v>931</v>
      </c>
    </row>
    <row r="39" spans="1:5" s="6" customFormat="1" ht="9.75" customHeight="1">
      <c r="A39" s="205" t="s">
        <v>116</v>
      </c>
      <c r="B39" s="221">
        <f>(B41*B16+B42*B17+B43*B18)/100</f>
        <v>9.067234000000001</v>
      </c>
      <c r="C39" s="222">
        <f>(C41*C16+C42*C17+C43*C18)/100</f>
        <v>16.399454000000002</v>
      </c>
      <c r="D39" s="221">
        <f>(D41*D16+D42*D17+D43*D18)/100</f>
        <v>20.648693</v>
      </c>
      <c r="E39" s="17"/>
    </row>
    <row r="40" spans="1:5" s="6" customFormat="1" ht="9.75" customHeight="1">
      <c r="A40" s="205" t="s">
        <v>928</v>
      </c>
      <c r="B40" s="221"/>
      <c r="C40" s="222"/>
      <c r="D40" s="221"/>
      <c r="E40" s="17"/>
    </row>
    <row r="41" spans="1:4" ht="9.75" customHeight="1">
      <c r="A41" s="78" t="s">
        <v>168</v>
      </c>
      <c r="B41" s="155">
        <f>Tab1!D26+0</f>
        <v>5.5</v>
      </c>
      <c r="C41" s="223">
        <f>Tab1!D76+0</f>
        <v>15.1</v>
      </c>
      <c r="D41" s="155">
        <f>Tab1!D126+0</f>
        <v>19.7</v>
      </c>
    </row>
    <row r="42" spans="1:4" ht="9.75" customHeight="1">
      <c r="A42" s="78" t="s">
        <v>136</v>
      </c>
      <c r="B42" s="155">
        <f>Tab1!D27+0</f>
        <v>8.9</v>
      </c>
      <c r="C42" s="223">
        <f>Tab1!D77+0</f>
        <v>15.4</v>
      </c>
      <c r="D42" s="155">
        <f>Tab1!D127+0</f>
        <v>18.8</v>
      </c>
    </row>
    <row r="43" spans="1:4" ht="9.75" customHeight="1">
      <c r="A43" s="78" t="s">
        <v>112</v>
      </c>
      <c r="B43" s="155">
        <f>Tab1!D28+0</f>
        <v>11.5</v>
      </c>
      <c r="C43" s="223">
        <f>Tab1!D78+0</f>
        <v>19.8</v>
      </c>
      <c r="D43" s="155">
        <f>Tab1!D128+0</f>
        <v>25</v>
      </c>
    </row>
    <row r="44" spans="1:4" s="20" customFormat="1" ht="9.75" customHeight="1">
      <c r="A44" s="205" t="s">
        <v>929</v>
      </c>
      <c r="B44" s="224"/>
      <c r="C44" s="224"/>
      <c r="D44" s="224"/>
    </row>
    <row r="45" spans="1:4" s="20" customFormat="1" ht="9.75" customHeight="1">
      <c r="A45" s="78" t="s">
        <v>159</v>
      </c>
      <c r="B45" s="155">
        <f>Tab1!D29+0</f>
        <v>5.4</v>
      </c>
      <c r="C45" s="155">
        <f>Tab1!D79+0</f>
        <v>10.3</v>
      </c>
      <c r="D45" s="155">
        <f>Tab1!D129+0</f>
        <v>11.2</v>
      </c>
    </row>
    <row r="46" spans="1:4" s="20" customFormat="1" ht="9.75" customHeight="1">
      <c r="A46" s="122" t="s">
        <v>160</v>
      </c>
      <c r="B46" s="156">
        <f>Tab1!D30+0</f>
        <v>15.7</v>
      </c>
      <c r="C46" s="155">
        <f>Tab1!D80+0</f>
        <v>24.2</v>
      </c>
      <c r="D46" s="155">
        <f>Tab1!D130+0</f>
        <v>32.6</v>
      </c>
    </row>
    <row r="47" spans="1:4" s="20" customFormat="1" ht="9.75" customHeight="1">
      <c r="A47" s="205" t="s">
        <v>930</v>
      </c>
      <c r="B47" s="225"/>
      <c r="C47" s="225"/>
      <c r="D47" s="225"/>
    </row>
    <row r="48" spans="1:4" s="20" customFormat="1" ht="9.75" customHeight="1">
      <c r="A48" s="78" t="s">
        <v>162</v>
      </c>
      <c r="B48" s="217">
        <f>IF(Tab1!D31+0&gt;0,Tab1!D31+0,"//")</f>
        <v>7.2</v>
      </c>
      <c r="C48" s="217">
        <f>Tab1!D81+0</f>
        <v>11.3</v>
      </c>
      <c r="D48" s="217">
        <f>Tab1!D131+0</f>
        <v>13</v>
      </c>
    </row>
    <row r="49" spans="1:4" s="20" customFormat="1" ht="9.75" customHeight="1">
      <c r="A49" s="78" t="s">
        <v>163</v>
      </c>
      <c r="B49" s="217">
        <f>IF(Tab1!D32+0&gt;0,Tab1!D32+0,"//")</f>
        <v>9.1</v>
      </c>
      <c r="C49" s="217">
        <f>Tab1!D82+0</f>
        <v>7.4</v>
      </c>
      <c r="D49" s="217">
        <f>Tab1!D132+0</f>
        <v>16.2</v>
      </c>
    </row>
    <row r="50" spans="1:4" s="20" customFormat="1" ht="9.75" customHeight="1">
      <c r="A50" s="78" t="s">
        <v>164</v>
      </c>
      <c r="B50" s="217">
        <f>IF(Tab1!D33+0&gt;0,Tab1!D33+0,"//")</f>
        <v>19.9</v>
      </c>
      <c r="C50" s="217">
        <f>Tab1!D83+0</f>
        <v>30.3</v>
      </c>
      <c r="D50" s="217">
        <f>Tab1!D133+0</f>
        <v>32.9</v>
      </c>
    </row>
    <row r="51" spans="1:4" s="20" customFormat="1" ht="9.75" customHeight="1">
      <c r="A51" s="122" t="s">
        <v>165</v>
      </c>
      <c r="B51" s="219">
        <f>IF(Tab1!D34+0&gt;0,Tab1!D34+0,"//")</f>
        <v>8.4</v>
      </c>
      <c r="C51" s="219">
        <f>Tab1!D84+0</f>
        <v>9.7</v>
      </c>
      <c r="D51" s="219">
        <f>Tab1!D134+0</f>
        <v>15</v>
      </c>
    </row>
    <row r="52" spans="1:4" s="20" customFormat="1" ht="9.75" customHeight="1">
      <c r="A52" s="205" t="s">
        <v>927</v>
      </c>
      <c r="B52" s="225"/>
      <c r="C52" s="225"/>
      <c r="D52" s="225"/>
    </row>
    <row r="53" spans="1:5" s="22" customFormat="1" ht="9.75" customHeight="1">
      <c r="A53" s="78" t="s">
        <v>1073</v>
      </c>
      <c r="B53" s="217">
        <f>Tab1!D35+0</f>
        <v>25.8</v>
      </c>
      <c r="C53" s="217">
        <f>Tab1!D85+0</f>
        <v>29.4</v>
      </c>
      <c r="D53" s="217">
        <f>Tab1!D135+0</f>
        <v>27.9</v>
      </c>
      <c r="E53" s="42"/>
    </row>
    <row r="54" spans="1:4" ht="9.75" customHeight="1">
      <c r="A54" s="78" t="s">
        <v>1074</v>
      </c>
      <c r="B54" s="217">
        <f>Tab1!D36+0</f>
        <v>15.8</v>
      </c>
      <c r="C54" s="217">
        <f>Tab1!D86+0</f>
        <v>18.6</v>
      </c>
      <c r="D54" s="217">
        <f>Tab1!D136+0</f>
        <v>19.4</v>
      </c>
    </row>
    <row r="55" spans="1:4" ht="9.75" customHeight="1">
      <c r="A55" s="78" t="s">
        <v>1075</v>
      </c>
      <c r="B55" s="217">
        <f>Tab1!D37+0</f>
        <v>9</v>
      </c>
      <c r="C55" s="217">
        <f>Tab1!D87+0</f>
        <v>11.4</v>
      </c>
      <c r="D55" s="217">
        <f>Tab1!D137+0</f>
        <v>20.5</v>
      </c>
    </row>
    <row r="56" spans="1:4" ht="9.75" customHeight="1">
      <c r="A56" s="78" t="s">
        <v>1076</v>
      </c>
      <c r="B56" s="217">
        <f>Tab1!D38+0</f>
        <v>7.1</v>
      </c>
      <c r="C56" s="217">
        <f>Tab1!D88+0</f>
        <v>7.1</v>
      </c>
      <c r="D56" s="217">
        <f>Tab1!D138+0</f>
        <v>21.9</v>
      </c>
    </row>
    <row r="57" spans="1:5" s="22" customFormat="1" ht="9.75" customHeight="1">
      <c r="A57" s="78" t="s">
        <v>1077</v>
      </c>
      <c r="B57" s="217">
        <f>Tab1!D39+0</f>
        <v>5.7</v>
      </c>
      <c r="C57" s="217">
        <f>Tab1!D89+0</f>
        <v>6.6</v>
      </c>
      <c r="D57" s="217">
        <f>Tab1!D139+0</f>
        <v>17.4</v>
      </c>
      <c r="E57" s="42"/>
    </row>
    <row r="58" spans="1:4" ht="9.75" customHeight="1">
      <c r="A58" s="78" t="s">
        <v>1078</v>
      </c>
      <c r="B58" s="217">
        <f>Tab1!D40+0</f>
        <v>7.9</v>
      </c>
      <c r="C58" s="217">
        <f>Tab1!D90+0</f>
        <v>7.6</v>
      </c>
      <c r="D58" s="217">
        <f>Tab1!D140+0</f>
        <v>17</v>
      </c>
    </row>
    <row r="59" spans="1:4" ht="9.75" customHeight="1">
      <c r="A59" s="122" t="s">
        <v>137</v>
      </c>
      <c r="B59" s="219">
        <f>Tab1!D41+0</f>
        <v>10.7</v>
      </c>
      <c r="C59" s="219">
        <f>Tab1!D91+0</f>
        <v>10</v>
      </c>
      <c r="D59" s="219">
        <f>Tab1!D141+0</f>
        <v>18.1</v>
      </c>
    </row>
    <row r="60" spans="1:5" s="22" customFormat="1" ht="10.5" customHeight="1">
      <c r="A60" s="23"/>
      <c r="B60" s="55"/>
      <c r="C60" s="55"/>
      <c r="D60" s="55"/>
      <c r="E60" s="42"/>
    </row>
    <row r="61" spans="1:4" ht="45" customHeight="1">
      <c r="A61" s="100" t="s">
        <v>1145</v>
      </c>
      <c r="B61" s="165" t="s">
        <v>109</v>
      </c>
      <c r="C61" s="204" t="s">
        <v>110</v>
      </c>
      <c r="D61" s="101" t="s">
        <v>931</v>
      </c>
    </row>
    <row r="62" spans="1:5" s="6" customFormat="1" ht="9.75" customHeight="1">
      <c r="A62" s="205" t="s">
        <v>116</v>
      </c>
      <c r="B62" s="221">
        <f>(B22*B68+B23*B69)/100</f>
        <v>7.588150000000001</v>
      </c>
      <c r="C62" s="222">
        <f>(C22*C68+C23*C69)/100</f>
        <v>11.986761999999999</v>
      </c>
      <c r="D62" s="221">
        <f>(D22*D68+D23*D69)/100</f>
        <v>8.540047</v>
      </c>
      <c r="E62" s="17"/>
    </row>
    <row r="63" spans="1:5" s="6" customFormat="1" ht="9.75" customHeight="1">
      <c r="A63" s="205" t="s">
        <v>928</v>
      </c>
      <c r="B63" s="221"/>
      <c r="C63" s="222"/>
      <c r="D63" s="221"/>
      <c r="E63" s="17"/>
    </row>
    <row r="64" spans="1:4" ht="9.75" customHeight="1">
      <c r="A64" s="78" t="s">
        <v>168</v>
      </c>
      <c r="B64" s="155">
        <f>Tab1!D42+0</f>
        <v>27.4</v>
      </c>
      <c r="C64" s="223">
        <f>Tab1!D92+0</f>
        <v>27.6</v>
      </c>
      <c r="D64" s="155">
        <f>Tab1!D142+0</f>
        <v>21</v>
      </c>
    </row>
    <row r="65" spans="1:4" ht="9.75" customHeight="1">
      <c r="A65" s="78" t="s">
        <v>136</v>
      </c>
      <c r="B65" s="155">
        <f>Tab1!D43+0</f>
        <v>4.1</v>
      </c>
      <c r="C65" s="223">
        <f>Tab1!D93+0</f>
        <v>6.7</v>
      </c>
      <c r="D65" s="155">
        <f>Tab1!D143+0</f>
        <v>5.7</v>
      </c>
    </row>
    <row r="66" spans="1:4" ht="9.75" customHeight="1">
      <c r="A66" s="78" t="s">
        <v>112</v>
      </c>
      <c r="B66" s="155">
        <f>Tab1!D44+0</f>
        <v>1.8</v>
      </c>
      <c r="C66" s="223">
        <f>Tab1!D94+0</f>
        <v>4.2</v>
      </c>
      <c r="D66" s="155">
        <f>Tab1!D144+0</f>
        <v>3.7</v>
      </c>
    </row>
    <row r="67" spans="1:4" s="20" customFormat="1" ht="9.75" customHeight="1">
      <c r="A67" s="205" t="s">
        <v>929</v>
      </c>
      <c r="B67" s="224"/>
      <c r="C67" s="224"/>
      <c r="D67" s="224"/>
    </row>
    <row r="68" spans="1:4" s="20" customFormat="1" ht="9.75" customHeight="1">
      <c r="A68" s="78" t="s">
        <v>159</v>
      </c>
      <c r="B68" s="155">
        <f>Tab1!D45+0</f>
        <v>6.8</v>
      </c>
      <c r="C68" s="155">
        <f>Tab1!D95+0</f>
        <v>11.2</v>
      </c>
      <c r="D68" s="155">
        <f>Tab1!D145+0</f>
        <v>7.7</v>
      </c>
    </row>
    <row r="69" spans="1:4" s="20" customFormat="1" ht="9.75" customHeight="1">
      <c r="A69" s="122" t="s">
        <v>160</v>
      </c>
      <c r="B69" s="156">
        <f>Tab1!D46+0</f>
        <v>9</v>
      </c>
      <c r="C69" s="155">
        <f>Tab1!D96+0</f>
        <v>13</v>
      </c>
      <c r="D69" s="155">
        <f>Tab1!D146+0</f>
        <v>9.6</v>
      </c>
    </row>
    <row r="70" spans="1:4" s="20" customFormat="1" ht="9.75" customHeight="1">
      <c r="A70" s="205" t="s">
        <v>930</v>
      </c>
      <c r="B70" s="225"/>
      <c r="C70" s="225"/>
      <c r="D70" s="225"/>
    </row>
    <row r="71" spans="1:4" s="20" customFormat="1" ht="9.75" customHeight="1">
      <c r="A71" s="78" t="s">
        <v>162</v>
      </c>
      <c r="B71" s="217">
        <f>IF(Tab1!D47+0&gt;0,Tab1!D47+0,"//")</f>
        <v>2.9</v>
      </c>
      <c r="C71" s="217">
        <f>Tab1!D97+0</f>
        <v>2.2</v>
      </c>
      <c r="D71" s="217">
        <f>Tab1!D147+0</f>
        <v>2.9</v>
      </c>
    </row>
    <row r="72" spans="1:4" s="20" customFormat="1" ht="9.75" customHeight="1">
      <c r="A72" s="78" t="s">
        <v>163</v>
      </c>
      <c r="B72" s="217">
        <f>IF(Tab1!D48+0&gt;0,Tab1!D48+0,"//")</f>
        <v>4</v>
      </c>
      <c r="C72" s="217">
        <f>Tab1!D98+0</f>
        <v>4.2</v>
      </c>
      <c r="D72" s="217">
        <f>Tab1!D148+0</f>
        <v>6.8</v>
      </c>
    </row>
    <row r="73" spans="1:4" s="20" customFormat="1" ht="9.75" customHeight="1">
      <c r="A73" s="78" t="s">
        <v>164</v>
      </c>
      <c r="B73" s="217">
        <f>IF(Tab1!D49+0&gt;0,Tab1!D49+0,"//")</f>
        <v>12.4</v>
      </c>
      <c r="C73" s="217">
        <f>Tab1!D99+0</f>
        <v>14.6</v>
      </c>
      <c r="D73" s="217">
        <f>Tab1!D149+0</f>
        <v>12.3</v>
      </c>
    </row>
    <row r="74" spans="1:4" s="20" customFormat="1" ht="9.75" customHeight="1">
      <c r="A74" s="122" t="s">
        <v>165</v>
      </c>
      <c r="B74" s="219">
        <f>IF(Tab1!D50+0&gt;0,Tab1!D50+0,"//")</f>
        <v>9.5</v>
      </c>
      <c r="C74" s="219">
        <f>Tab1!D100+0</f>
        <v>14</v>
      </c>
      <c r="D74" s="219">
        <f>Tab1!D150+0</f>
        <v>9.4</v>
      </c>
    </row>
    <row r="75" spans="1:4" s="20" customFormat="1" ht="9.75" customHeight="1">
      <c r="A75" s="205" t="s">
        <v>927</v>
      </c>
      <c r="B75" s="225"/>
      <c r="C75" s="225"/>
      <c r="D75" s="225"/>
    </row>
    <row r="76" spans="1:5" s="22" customFormat="1" ht="9.75" customHeight="1">
      <c r="A76" s="78" t="s">
        <v>1073</v>
      </c>
      <c r="B76" s="217">
        <f>Tab1!D51+0</f>
        <v>10.2</v>
      </c>
      <c r="C76" s="217">
        <f>Tab1!D101+0</f>
        <v>15.1</v>
      </c>
      <c r="D76" s="217">
        <f>Tab1!D151+0</f>
        <v>10.6</v>
      </c>
      <c r="E76" s="42"/>
    </row>
    <row r="77" spans="1:4" ht="9.75" customHeight="1">
      <c r="A77" s="78" t="s">
        <v>1074</v>
      </c>
      <c r="B77" s="217">
        <f>Tab1!D52+0</f>
        <v>11.4</v>
      </c>
      <c r="C77" s="217">
        <f>Tab1!D102+0</f>
        <v>15.1</v>
      </c>
      <c r="D77" s="217">
        <f>Tab1!D152+0</f>
        <v>10.3</v>
      </c>
    </row>
    <row r="78" spans="1:5" s="22" customFormat="1" ht="9.75" customHeight="1">
      <c r="A78" s="78" t="s">
        <v>1075</v>
      </c>
      <c r="B78" s="217">
        <f>Tab1!D53+0</f>
        <v>9.9</v>
      </c>
      <c r="C78" s="217">
        <f>Tab1!D103+0</f>
        <v>11.6</v>
      </c>
      <c r="D78" s="217">
        <f>Tab1!D153+0</f>
        <v>9.2</v>
      </c>
      <c r="E78" s="42"/>
    </row>
    <row r="79" spans="1:4" ht="9.75" customHeight="1">
      <c r="A79" s="78" t="s">
        <v>1076</v>
      </c>
      <c r="B79" s="217">
        <f>Tab1!D54+0</f>
        <v>8.3</v>
      </c>
      <c r="C79" s="217">
        <f>Tab1!D104+0</f>
        <v>10.6</v>
      </c>
      <c r="D79" s="217">
        <f>Tab1!D154+0</f>
        <v>9.7</v>
      </c>
    </row>
    <row r="80" spans="1:5" s="22" customFormat="1" ht="9.75" customHeight="1">
      <c r="A80" s="78" t="s">
        <v>1077</v>
      </c>
      <c r="B80" s="217">
        <f>Tab1!D55+0</f>
        <v>8.6</v>
      </c>
      <c r="C80" s="217">
        <f>Tab1!D105+0</f>
        <v>8.1</v>
      </c>
      <c r="D80" s="217">
        <f>Tab1!D155+0</f>
        <v>8.6</v>
      </c>
      <c r="E80" s="42"/>
    </row>
    <row r="81" spans="1:4" ht="9.75" customHeight="1">
      <c r="A81" s="78" t="s">
        <v>1078</v>
      </c>
      <c r="B81" s="217">
        <f>Tab1!D56+0</f>
        <v>9</v>
      </c>
      <c r="C81" s="217">
        <f>Tab1!D106+0</f>
        <v>8.5</v>
      </c>
      <c r="D81" s="217">
        <f>Tab1!D156+0</f>
        <v>7.6</v>
      </c>
    </row>
    <row r="82" spans="1:4" ht="9.75" customHeight="1">
      <c r="A82" s="122" t="s">
        <v>137</v>
      </c>
      <c r="B82" s="219">
        <f>Tab1!D57+0</f>
        <v>5.3</v>
      </c>
      <c r="C82" s="219">
        <f>Tab1!D107+0</f>
        <v>9.3</v>
      </c>
      <c r="D82" s="219">
        <f>Tab1!D157+0</f>
        <v>6.4</v>
      </c>
    </row>
    <row r="83" ht="10.5" customHeight="1"/>
    <row r="84" spans="1:4" ht="45" customHeight="1">
      <c r="A84" s="197" t="s">
        <v>1146</v>
      </c>
      <c r="B84" s="165" t="s">
        <v>109</v>
      </c>
      <c r="C84" s="165" t="s">
        <v>110</v>
      </c>
      <c r="D84" s="165" t="s">
        <v>931</v>
      </c>
    </row>
    <row r="85" spans="1:5" s="6" customFormat="1" ht="9.75" customHeight="1">
      <c r="A85" s="130" t="s">
        <v>935</v>
      </c>
      <c r="B85" s="226">
        <f>IF(Tab1!Q2+0&gt;0,100*ROUND(0.01*(Tab1!Q2+0),0),"//")</f>
        <v>1000</v>
      </c>
      <c r="C85" s="226">
        <f>IF(Tab1!Q3+0&gt;0,100*ROUND(0.01*(Tab1!Q3+0),0),"//")</f>
        <v>52300</v>
      </c>
      <c r="D85" s="158">
        <f>IF(Tab1!Q4+0&gt;0,100*ROUND(0.01*(Tab1!Q4+0),0),"//")</f>
        <v>354600</v>
      </c>
      <c r="E85" s="17"/>
    </row>
    <row r="86" spans="1:5" s="6" customFormat="1" ht="9.75" customHeight="1">
      <c r="A86" s="157" t="s">
        <v>936</v>
      </c>
      <c r="B86" s="125">
        <f>IF(Tab1!Q5+0&gt;0,Tab1!Q5+0,"//")</f>
        <v>2.011</v>
      </c>
      <c r="C86" s="125">
        <f>IF(Tab1!Q6+0&gt;0,Tab1!Q6+0,"//")</f>
        <v>6.146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1126</v>
      </c>
      <c r="B1" s="255" t="s">
        <v>44</v>
      </c>
      <c r="C1" s="255"/>
      <c r="D1" s="255"/>
      <c r="E1" s="95"/>
    </row>
    <row r="2" spans="1:5" s="96" customFormat="1" ht="12.75" customHeight="1">
      <c r="A2" s="93"/>
      <c r="B2" s="256">
        <f>Entreprises!B2</f>
        <v>112</v>
      </c>
      <c r="C2" s="256"/>
      <c r="D2" s="256"/>
      <c r="E2" s="95"/>
    </row>
    <row r="3" spans="1:5" s="96" customFormat="1" ht="12.75" customHeight="1">
      <c r="A3" s="93"/>
      <c r="B3" s="256" t="str">
        <f>Entreprises!B3</f>
        <v>Industrie laitière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29</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ht="10.5" customHeight="1">
      <c r="A8" s="39"/>
    </row>
    <row r="9" spans="1:4" ht="45" customHeight="1">
      <c r="A9" s="100" t="s">
        <v>1147</v>
      </c>
      <c r="B9" s="165" t="s">
        <v>109</v>
      </c>
      <c r="C9" s="204" t="s">
        <v>110</v>
      </c>
      <c r="D9" s="101" t="s">
        <v>931</v>
      </c>
    </row>
    <row r="10" spans="1:4" s="16" customFormat="1" ht="9.75" customHeight="1">
      <c r="A10" s="205" t="s">
        <v>114</v>
      </c>
      <c r="B10" s="206"/>
      <c r="C10" s="19"/>
      <c r="D10" s="206"/>
    </row>
    <row r="11" spans="1:4" s="7" customFormat="1" ht="9.75" customHeight="1">
      <c r="A11" s="78" t="s">
        <v>168</v>
      </c>
      <c r="B11" s="154">
        <f>Tab1!M8+0</f>
        <v>20.798</v>
      </c>
      <c r="C11" s="207">
        <f>Tab1!M58+0</f>
        <v>28.72</v>
      </c>
      <c r="D11" s="154">
        <f>Tab1!M108+0</f>
        <v>22.852</v>
      </c>
    </row>
    <row r="12" spans="1:4" s="7" customFormat="1" ht="9.75" customHeight="1">
      <c r="A12" s="78" t="s">
        <v>136</v>
      </c>
      <c r="B12" s="154">
        <f>Tab1!M9+0</f>
        <v>52.113</v>
      </c>
      <c r="C12" s="207">
        <f>Tab1!M59+0</f>
        <v>46.821</v>
      </c>
      <c r="D12" s="154">
        <f>Tab1!M109+0</f>
        <v>50.333</v>
      </c>
    </row>
    <row r="13" spans="1:4" s="7" customFormat="1" ht="9.75" customHeight="1">
      <c r="A13" s="78" t="s">
        <v>112</v>
      </c>
      <c r="B13" s="154">
        <f>Tab1!M10+0</f>
        <v>27.089</v>
      </c>
      <c r="C13" s="207">
        <f>Tab1!M60+0</f>
        <v>24.459</v>
      </c>
      <c r="D13" s="154">
        <f>Tab1!M110+0</f>
        <v>26.815</v>
      </c>
    </row>
    <row r="14" spans="1:4" s="2" customFormat="1" ht="9.75" customHeight="1">
      <c r="A14" s="208" t="s">
        <v>166</v>
      </c>
      <c r="B14" s="209">
        <f>Tab1!M11+0</f>
        <v>14.254</v>
      </c>
      <c r="C14" s="210">
        <f>Tab1!M61+0</f>
        <v>12.809</v>
      </c>
      <c r="D14" s="209">
        <f>Tab1!M111+0</f>
        <v>14.497</v>
      </c>
    </row>
    <row r="15" spans="1:7" s="2" customFormat="1" ht="9.75" customHeight="1">
      <c r="A15" s="211" t="s">
        <v>167</v>
      </c>
      <c r="B15" s="212">
        <f>Tab1!M12+0</f>
        <v>2.583</v>
      </c>
      <c r="C15" s="213">
        <f>Tab1!M62+0</f>
        <v>3.452</v>
      </c>
      <c r="D15" s="209">
        <f>Tab1!M112+0</f>
        <v>4.449</v>
      </c>
      <c r="E15" s="26"/>
      <c r="F15" s="26"/>
      <c r="G15" s="26"/>
    </row>
    <row r="16" spans="1:6" s="7" customFormat="1" ht="9.75" customHeight="1">
      <c r="A16" s="205" t="s">
        <v>161</v>
      </c>
      <c r="B16" s="216"/>
      <c r="C16" s="216"/>
      <c r="D16" s="216"/>
      <c r="F16" s="12"/>
    </row>
    <row r="17" spans="1:4" s="7" customFormat="1" ht="9.75" customHeight="1">
      <c r="A17" s="78" t="s">
        <v>162</v>
      </c>
      <c r="B17" s="217">
        <f>IF(Tab1!M15+0&gt;0,Tab1!M15+0,"//")</f>
        <v>19.737</v>
      </c>
      <c r="C17" s="218">
        <f>IF(Tab1!M65+0&gt;0,Tab1!M65+0,"//")</f>
        <v>8.327</v>
      </c>
      <c r="D17" s="218">
        <f>Tab1!M115+0</f>
        <v>15.831</v>
      </c>
    </row>
    <row r="18" spans="1:4" s="7" customFormat="1" ht="9.75" customHeight="1">
      <c r="A18" s="78" t="s">
        <v>163</v>
      </c>
      <c r="B18" s="217">
        <f>IF(Tab1!M16+0&gt;0,Tab1!M16+0,"//")</f>
        <v>22.436</v>
      </c>
      <c r="C18" s="218">
        <f>IF(Tab1!M66+0&gt;0,Tab1!M66+0,"//")</f>
        <v>9.609</v>
      </c>
      <c r="D18" s="218">
        <f>Tab1!M116+0</f>
        <v>20.885</v>
      </c>
    </row>
    <row r="19" spans="1:4" s="7" customFormat="1" ht="9.75" customHeight="1">
      <c r="A19" s="78" t="s">
        <v>164</v>
      </c>
      <c r="B19" s="217">
        <f>IF(Tab1!M17+0&gt;0,Tab1!M17+0,"//")</f>
        <v>13.758</v>
      </c>
      <c r="C19" s="218">
        <f>IF(Tab1!M67+0&gt;0,Tab1!M67+0,"//")</f>
        <v>54.693</v>
      </c>
      <c r="D19" s="218">
        <f>Tab1!M117+0</f>
        <v>50.489</v>
      </c>
    </row>
    <row r="20" spans="1:7" s="7" customFormat="1" ht="9.75" customHeight="1">
      <c r="A20" s="122" t="s">
        <v>165</v>
      </c>
      <c r="B20" s="219">
        <f>IF(Tab1!M18+0&gt;0,Tab1!M18+0,"//")</f>
        <v>44.07</v>
      </c>
      <c r="C20" s="220">
        <f>IF(Tab1!M68+0&gt;0,Tab1!M68+0,"//")</f>
        <v>27.371</v>
      </c>
      <c r="D20" s="220">
        <f>Tab1!M118+0</f>
        <v>12.795</v>
      </c>
      <c r="E20" s="12"/>
      <c r="F20" s="12"/>
      <c r="G20" s="12"/>
    </row>
    <row r="21" spans="1:4" s="7" customFormat="1" ht="9.75" customHeight="1">
      <c r="A21" s="205" t="s">
        <v>967</v>
      </c>
      <c r="B21" s="216"/>
      <c r="C21" s="216"/>
      <c r="D21" s="216"/>
    </row>
    <row r="22" spans="1:4" s="7" customFormat="1" ht="9.75" customHeight="1">
      <c r="A22" s="78" t="s">
        <v>1073</v>
      </c>
      <c r="B22" s="218">
        <f>IF(Tab1!M19+0&gt;0,Tab1!M19+0,"//")</f>
        <v>2.722</v>
      </c>
      <c r="C22" s="218">
        <f>IF(Tab1!M69+0&gt;0,Tab1!M69+0,"//")</f>
        <v>33.801</v>
      </c>
      <c r="D22" s="218">
        <f>Tab1!M119+0</f>
        <v>20.526</v>
      </c>
    </row>
    <row r="23" spans="1:4" s="7" customFormat="1" ht="9.75" customHeight="1">
      <c r="A23" s="78" t="s">
        <v>1074</v>
      </c>
      <c r="B23" s="218">
        <f>IF(Tab1!M20+0&gt;0,Tab1!M20+0,"//")</f>
        <v>3.183</v>
      </c>
      <c r="C23" s="218">
        <f>IF(Tab1!M70+0&gt;0,Tab1!M70+0,"//")</f>
        <v>14.115</v>
      </c>
      <c r="D23" s="218">
        <f>Tab1!M120+0</f>
        <v>8.732</v>
      </c>
    </row>
    <row r="24" spans="1:4" s="7" customFormat="1" ht="9.75" customHeight="1">
      <c r="A24" s="78" t="s">
        <v>1075</v>
      </c>
      <c r="B24" s="218">
        <f>IF(Tab1!M21+0&gt;0,Tab1!M21+0,"//")</f>
        <v>6.573</v>
      </c>
      <c r="C24" s="218">
        <f>IF(Tab1!M71+0&gt;0,Tab1!M71+0,"//")</f>
        <v>11.281</v>
      </c>
      <c r="D24" s="218">
        <f>Tab1!M121+0</f>
        <v>12.054</v>
      </c>
    </row>
    <row r="25" spans="1:4" s="20" customFormat="1" ht="9.75" customHeight="1">
      <c r="A25" s="78" t="s">
        <v>1076</v>
      </c>
      <c r="B25" s="218">
        <f>IF(Tab1!M22+0&gt;0,Tab1!M22+0,"//")</f>
        <v>7.744</v>
      </c>
      <c r="C25" s="218">
        <f>IF(Tab1!M72+0&gt;0,Tab1!M72+0,"//")</f>
        <v>6.106</v>
      </c>
      <c r="D25" s="218">
        <f>Tab1!M122+0</f>
        <v>8.415</v>
      </c>
    </row>
    <row r="26" spans="1:4" s="7" customFormat="1" ht="9.75" customHeight="1">
      <c r="A26" s="78" t="s">
        <v>1077</v>
      </c>
      <c r="B26" s="218">
        <f>IF(Tab1!M23+0&gt;0,Tab1!M23+0,"//")</f>
        <v>20.671</v>
      </c>
      <c r="C26" s="218">
        <f>IF(Tab1!M73+0&gt;0,Tab1!M73+0,"//")</f>
        <v>10.202</v>
      </c>
      <c r="D26" s="218">
        <f>Tab1!M123+0</f>
        <v>10.679</v>
      </c>
    </row>
    <row r="27" spans="1:4" s="7" customFormat="1" ht="9.75" customHeight="1">
      <c r="A27" s="78" t="s">
        <v>1078</v>
      </c>
      <c r="B27" s="218">
        <f>IF(Tab1!M24+0&gt;0,Tab1!M24+0,"//")</f>
        <v>21.963</v>
      </c>
      <c r="C27" s="218">
        <f>IF(Tab1!M74+0&gt;0,Tab1!M74+0,"//")</f>
        <v>8.18</v>
      </c>
      <c r="D27" s="218">
        <f>Tab1!M124+0</f>
        <v>8.529</v>
      </c>
    </row>
    <row r="28" spans="1:4" s="7" customFormat="1" ht="9.75" customHeight="1">
      <c r="A28" s="122" t="s">
        <v>137</v>
      </c>
      <c r="B28" s="220">
        <f>IF(Tab1!M25+0&gt;0,Tab1!M25+0,"//")</f>
        <v>37.145</v>
      </c>
      <c r="C28" s="220">
        <f>IF(Tab1!M75+0&gt;0,Tab1!M75+0,"//")</f>
        <v>16.316</v>
      </c>
      <c r="D28" s="220">
        <f>Tab1!M125+0</f>
        <v>31.066</v>
      </c>
    </row>
    <row r="29" spans="1:4" s="7" customFormat="1" ht="10.5" customHeight="1">
      <c r="A29" s="21"/>
      <c r="B29" s="62"/>
      <c r="C29" s="62"/>
      <c r="D29" s="62"/>
    </row>
    <row r="30" spans="1:4" ht="45" customHeight="1">
      <c r="A30" s="100" t="s">
        <v>1148</v>
      </c>
      <c r="B30" s="83" t="s">
        <v>109</v>
      </c>
      <c r="C30" s="83" t="s">
        <v>110</v>
      </c>
      <c r="D30" s="101" t="s">
        <v>931</v>
      </c>
    </row>
    <row r="31" spans="1:4" s="6" customFormat="1" ht="9.75" customHeight="1">
      <c r="A31" s="205" t="s">
        <v>116</v>
      </c>
      <c r="B31" s="221">
        <f>(B33*B11+B34*B12+B35*B13)/100</f>
        <v>15.662215999999999</v>
      </c>
      <c r="C31" s="222">
        <f>(C33*C11+C34*C12+C35*C13)/100</f>
        <v>24.204866000000003</v>
      </c>
      <c r="D31" s="221">
        <f>(D33*D11+D34*D12+D35*D13)/100</f>
        <v>32.571935</v>
      </c>
    </row>
    <row r="32" spans="1:4" s="6" customFormat="1" ht="9.75" customHeight="1">
      <c r="A32" s="205" t="s">
        <v>928</v>
      </c>
      <c r="B32" s="221"/>
      <c r="C32" s="222"/>
      <c r="D32" s="221"/>
    </row>
    <row r="33" spans="1:4" ht="9.75" customHeight="1">
      <c r="A33" s="78" t="s">
        <v>168</v>
      </c>
      <c r="B33" s="155">
        <f>Tab1!M26+0</f>
        <v>6.7</v>
      </c>
      <c r="C33" s="223">
        <f>Tab1!M76+0</f>
        <v>22.1</v>
      </c>
      <c r="D33" s="155">
        <f>Tab1!M126+0</f>
        <v>28.3</v>
      </c>
    </row>
    <row r="34" spans="1:4" ht="9.75" customHeight="1">
      <c r="A34" s="78" t="s">
        <v>136</v>
      </c>
      <c r="B34" s="155">
        <f>Tab1!M27+0</f>
        <v>17.4</v>
      </c>
      <c r="C34" s="223">
        <f>Tab1!M77+0</f>
        <v>23.2</v>
      </c>
      <c r="D34" s="155">
        <f>Tab1!M127+0</f>
        <v>31.3</v>
      </c>
    </row>
    <row r="35" spans="1:4" ht="9.75" customHeight="1">
      <c r="A35" s="78" t="s">
        <v>112</v>
      </c>
      <c r="B35" s="155">
        <f>Tab1!M28+0</f>
        <v>19.2</v>
      </c>
      <c r="C35" s="223">
        <f>Tab1!M78+0</f>
        <v>28.6</v>
      </c>
      <c r="D35" s="155">
        <f>Tab1!M128+0</f>
        <v>38.6</v>
      </c>
    </row>
    <row r="36" spans="1:4" s="20" customFormat="1" ht="9.75" customHeight="1">
      <c r="A36" s="205" t="s">
        <v>930</v>
      </c>
      <c r="B36" s="225"/>
      <c r="C36" s="225"/>
      <c r="D36" s="225"/>
    </row>
    <row r="37" spans="1:4" s="20" customFormat="1" ht="9.75" customHeight="1">
      <c r="A37" s="78" t="s">
        <v>162</v>
      </c>
      <c r="B37" s="217">
        <f>IF(Tab1!M31+0&gt;0,Tab1!M31+0,"//")</f>
        <v>8.9</v>
      </c>
      <c r="C37" s="217">
        <f>Tab1!M81+0</f>
        <v>12.7</v>
      </c>
      <c r="D37" s="217">
        <f>Tab1!M131+0</f>
        <v>18.9</v>
      </c>
    </row>
    <row r="38" spans="1:4" s="20" customFormat="1" ht="9.75" customHeight="1">
      <c r="A38" s="78" t="s">
        <v>163</v>
      </c>
      <c r="B38" s="217">
        <f>IF(Tab1!M32+0&gt;0,Tab1!M32+0,"//")</f>
        <v>15.2</v>
      </c>
      <c r="C38" s="217">
        <f>Tab1!M82+0</f>
        <v>11.9</v>
      </c>
      <c r="D38" s="217">
        <f>Tab1!M132+0</f>
        <v>25.1</v>
      </c>
    </row>
    <row r="39" spans="1:4" s="20" customFormat="1" ht="9.75" customHeight="1">
      <c r="A39" s="78" t="s">
        <v>164</v>
      </c>
      <c r="B39" s="217">
        <f>IF(Tab1!M33+0&gt;0,Tab1!M33+0,"//")</f>
        <v>22.3</v>
      </c>
      <c r="C39" s="217">
        <f>Tab1!M83+0</f>
        <v>33.3</v>
      </c>
      <c r="D39" s="217">
        <f>Tab1!M133+0</f>
        <v>38.2</v>
      </c>
    </row>
    <row r="40" spans="1:4" s="20" customFormat="1" ht="9.75" customHeight="1">
      <c r="A40" s="122" t="s">
        <v>165</v>
      </c>
      <c r="B40" s="219">
        <f>IF(Tab1!M34+0&gt;0,Tab1!M34+0,"//")</f>
        <v>16.9</v>
      </c>
      <c r="C40" s="219">
        <f>Tab1!M84+0</f>
        <v>13.9</v>
      </c>
      <c r="D40" s="219">
        <f>Tab1!M134+0</f>
        <v>39.4</v>
      </c>
    </row>
    <row r="41" spans="1:4" s="20" customFormat="1" ht="9.75" customHeight="1">
      <c r="A41" s="205" t="s">
        <v>927</v>
      </c>
      <c r="B41" s="225"/>
      <c r="C41" s="225"/>
      <c r="D41" s="225"/>
    </row>
    <row r="42" spans="1:4" s="22" customFormat="1" ht="9.75" customHeight="1">
      <c r="A42" s="78" t="s">
        <v>1073</v>
      </c>
      <c r="B42" s="217">
        <f>Tab1!M35+0</f>
        <v>32.8</v>
      </c>
      <c r="C42" s="217">
        <f>Tab1!M85+0</f>
        <v>37.9</v>
      </c>
      <c r="D42" s="217">
        <f>Tab1!M135+0</f>
        <v>39.3</v>
      </c>
    </row>
    <row r="43" spans="1:4" ht="9.75" customHeight="1">
      <c r="A43" s="78" t="s">
        <v>1074</v>
      </c>
      <c r="B43" s="217">
        <f>Tab1!M36+0</f>
        <v>23.6</v>
      </c>
      <c r="C43" s="217">
        <f>Tab1!M86+0</f>
        <v>27.1</v>
      </c>
      <c r="D43" s="217">
        <f>Tab1!M136+0</f>
        <v>31.8</v>
      </c>
    </row>
    <row r="44" spans="1:4" ht="9.75" customHeight="1">
      <c r="A44" s="78" t="s">
        <v>1075</v>
      </c>
      <c r="B44" s="217">
        <f>Tab1!M37+0</f>
        <v>14.5</v>
      </c>
      <c r="C44" s="217">
        <f>Tab1!M87+0</f>
        <v>17.6</v>
      </c>
      <c r="D44" s="217">
        <f>Tab1!M137+0</f>
        <v>34.7</v>
      </c>
    </row>
    <row r="45" spans="1:4" ht="9.75" customHeight="1">
      <c r="A45" s="78" t="s">
        <v>1076</v>
      </c>
      <c r="B45" s="217">
        <f>Tab1!M38+0</f>
        <v>13.8</v>
      </c>
      <c r="C45" s="217">
        <f>Tab1!M88+0</f>
        <v>11.9</v>
      </c>
      <c r="D45" s="217">
        <f>Tab1!M138+0</f>
        <v>34.3</v>
      </c>
    </row>
    <row r="46" spans="1:4" s="22" customFormat="1" ht="9.75" customHeight="1">
      <c r="A46" s="78" t="s">
        <v>1077</v>
      </c>
      <c r="B46" s="217">
        <f>Tab1!M39+0</f>
        <v>12.6</v>
      </c>
      <c r="C46" s="217">
        <f>Tab1!M89+0</f>
        <v>11</v>
      </c>
      <c r="D46" s="217">
        <f>Tab1!M139+0</f>
        <v>28.5</v>
      </c>
    </row>
    <row r="47" spans="1:4" ht="9.75" customHeight="1">
      <c r="A47" s="78" t="s">
        <v>1078</v>
      </c>
      <c r="B47" s="217">
        <f>Tab1!M40+0</f>
        <v>17.2</v>
      </c>
      <c r="C47" s="217">
        <f>Tab1!M90+0</f>
        <v>12.6</v>
      </c>
      <c r="D47" s="217">
        <f>Tab1!M140+0</f>
        <v>27.2</v>
      </c>
    </row>
    <row r="48" spans="1:4" ht="9.75" customHeight="1">
      <c r="A48" s="122" t="s">
        <v>137</v>
      </c>
      <c r="B48" s="219">
        <f>Tab1!M41+0</f>
        <v>15.2</v>
      </c>
      <c r="C48" s="219">
        <f>Tab1!M91+0</f>
        <v>16.6</v>
      </c>
      <c r="D48" s="219">
        <f>Tab1!M141+0</f>
        <v>29.9</v>
      </c>
    </row>
    <row r="49" spans="1:4" s="22" customFormat="1" ht="10.5" customHeight="1">
      <c r="A49" s="227"/>
      <c r="B49" s="228"/>
      <c r="C49" s="228"/>
      <c r="D49" s="228"/>
    </row>
    <row r="50" spans="1:4" ht="45" customHeight="1">
      <c r="A50" s="100" t="s">
        <v>1149</v>
      </c>
      <c r="B50" s="83" t="s">
        <v>109</v>
      </c>
      <c r="C50" s="83" t="s">
        <v>110</v>
      </c>
      <c r="D50" s="101" t="s">
        <v>931</v>
      </c>
    </row>
    <row r="51" spans="1:4" s="6" customFormat="1" ht="9.75" customHeight="1">
      <c r="A51" s="205" t="s">
        <v>116</v>
      </c>
      <c r="B51" s="221">
        <f>Tab1!M46+0</f>
        <v>9</v>
      </c>
      <c r="C51" s="222">
        <f>Tab1!M96+0</f>
        <v>13</v>
      </c>
      <c r="D51" s="221">
        <f>Tab1!M146+0</f>
        <v>9.6</v>
      </c>
    </row>
    <row r="52" spans="1:4" s="6" customFormat="1" ht="9.75" customHeight="1">
      <c r="A52" s="205" t="s">
        <v>928</v>
      </c>
      <c r="B52" s="221"/>
      <c r="C52" s="222"/>
      <c r="D52" s="221"/>
    </row>
    <row r="53" spans="1:4" ht="9.75" customHeight="1">
      <c r="A53" s="78" t="s">
        <v>168</v>
      </c>
      <c r="B53" s="155">
        <f>Tab1!M42+0</f>
        <v>27.7</v>
      </c>
      <c r="C53" s="223">
        <f>Tab1!M92+0</f>
        <v>27.9</v>
      </c>
      <c r="D53" s="155">
        <f>Tab1!M142+0</f>
        <v>22.3</v>
      </c>
    </row>
    <row r="54" spans="1:4" ht="9.75" customHeight="1">
      <c r="A54" s="78" t="s">
        <v>136</v>
      </c>
      <c r="B54" s="155">
        <f>Tab1!M43+0</f>
        <v>4.8</v>
      </c>
      <c r="C54" s="223">
        <f>Tab1!M93+0</f>
        <v>8</v>
      </c>
      <c r="D54" s="155">
        <f>Tab1!M143+0</f>
        <v>6.7</v>
      </c>
    </row>
    <row r="55" spans="1:4" ht="9.75" customHeight="1">
      <c r="A55" s="78" t="s">
        <v>112</v>
      </c>
      <c r="B55" s="155">
        <f>Tab1!M44+0</f>
        <v>2.6</v>
      </c>
      <c r="C55" s="223">
        <f>Tab1!M94+0</f>
        <v>5.1</v>
      </c>
      <c r="D55" s="155">
        <f>Tab1!M144+0</f>
        <v>4.2</v>
      </c>
    </row>
    <row r="56" spans="1:4" s="20" customFormat="1" ht="9.75" customHeight="1">
      <c r="A56" s="205" t="s">
        <v>930</v>
      </c>
      <c r="B56" s="225"/>
      <c r="C56" s="225"/>
      <c r="D56" s="225"/>
    </row>
    <row r="57" spans="1:4" s="20" customFormat="1" ht="9.75" customHeight="1">
      <c r="A57" s="78" t="s">
        <v>162</v>
      </c>
      <c r="B57" s="217">
        <f>IF(Tab1!M47+0&gt;0,Tab1!M47+0,"//")</f>
        <v>4</v>
      </c>
      <c r="C57" s="217">
        <f>Tab1!M97+0</f>
        <v>3.3</v>
      </c>
      <c r="D57" s="217">
        <f>Tab1!M147+0</f>
        <v>3.9</v>
      </c>
    </row>
    <row r="58" spans="1:4" s="20" customFormat="1" ht="9.75" customHeight="1">
      <c r="A58" s="78" t="s">
        <v>163</v>
      </c>
      <c r="B58" s="217">
        <f>IF(Tab1!M48+0&gt;0,Tab1!M48+0,"//")</f>
        <v>6</v>
      </c>
      <c r="C58" s="217">
        <f>Tab1!M98+0</f>
        <v>5.8</v>
      </c>
      <c r="D58" s="217">
        <f>Tab1!M148+0</f>
        <v>7.8</v>
      </c>
    </row>
    <row r="59" spans="1:4" s="20" customFormat="1" ht="9.75" customHeight="1">
      <c r="A59" s="78" t="s">
        <v>164</v>
      </c>
      <c r="B59" s="217">
        <f>IF(Tab1!M49+0&gt;0,Tab1!M49+0,"//")</f>
        <v>11.9</v>
      </c>
      <c r="C59" s="217">
        <f>Tab1!M99+0</f>
        <v>14.4</v>
      </c>
      <c r="D59" s="217">
        <f>Tab1!M149+0</f>
        <v>11.9</v>
      </c>
    </row>
    <row r="60" spans="1:4" s="20" customFormat="1" ht="9.75" customHeight="1">
      <c r="A60" s="122" t="s">
        <v>165</v>
      </c>
      <c r="B60" s="219">
        <f>IF(Tab1!M50+0&gt;0,Tab1!M50+0,"//")</f>
        <v>11.9</v>
      </c>
      <c r="C60" s="219">
        <f>Tab1!M100+0</f>
        <v>15.7</v>
      </c>
      <c r="D60" s="219">
        <f>Tab1!M150+0</f>
        <v>10.7</v>
      </c>
    </row>
    <row r="61" spans="1:4" s="20" customFormat="1" ht="9.75" customHeight="1">
      <c r="A61" s="205" t="s">
        <v>927</v>
      </c>
      <c r="B61" s="225"/>
      <c r="C61" s="225"/>
      <c r="D61" s="225"/>
    </row>
    <row r="62" spans="1:4" s="22" customFormat="1" ht="9.75" customHeight="1">
      <c r="A62" s="78" t="s">
        <v>1073</v>
      </c>
      <c r="B62" s="217">
        <f>Tab1!M51+0</f>
        <v>11.7</v>
      </c>
      <c r="C62" s="217">
        <f>Tab1!M101+0</f>
        <v>14.8</v>
      </c>
      <c r="D62" s="217">
        <f>Tab1!M151+0</f>
        <v>10.2</v>
      </c>
    </row>
    <row r="63" spans="1:4" ht="9.75" customHeight="1">
      <c r="A63" s="78" t="s">
        <v>1074</v>
      </c>
      <c r="B63" s="217">
        <f>Tab1!M52+0</f>
        <v>13.4</v>
      </c>
      <c r="C63" s="217">
        <f>Tab1!M102+0</f>
        <v>15.8</v>
      </c>
      <c r="D63" s="217">
        <f>Tab1!M152+0</f>
        <v>10.8</v>
      </c>
    </row>
    <row r="64" spans="1:4" ht="9.75" customHeight="1">
      <c r="A64" s="78" t="s">
        <v>1075</v>
      </c>
      <c r="B64" s="217">
        <f>Tab1!M53+0</f>
        <v>11.2</v>
      </c>
      <c r="C64" s="217">
        <f>Tab1!M103+0</f>
        <v>13.2</v>
      </c>
      <c r="D64" s="217">
        <f>Tab1!M153+0</f>
        <v>10.3</v>
      </c>
    </row>
    <row r="65" spans="1:4" ht="9.75" customHeight="1">
      <c r="A65" s="78" t="s">
        <v>1076</v>
      </c>
      <c r="B65" s="217">
        <f>Tab1!M54+0</f>
        <v>9.2</v>
      </c>
      <c r="C65" s="217">
        <f>Tab1!M104+0</f>
        <v>12.3</v>
      </c>
      <c r="D65" s="217">
        <f>Tab1!M154+0</f>
        <v>11.1</v>
      </c>
    </row>
    <row r="66" spans="1:4" s="22" customFormat="1" ht="9.75" customHeight="1">
      <c r="A66" s="78" t="s">
        <v>1077</v>
      </c>
      <c r="B66" s="217">
        <f>Tab1!M55+0</f>
        <v>10.4</v>
      </c>
      <c r="C66" s="217">
        <f>Tab1!M105+0</f>
        <v>9.9</v>
      </c>
      <c r="D66" s="217">
        <f>Tab1!M155+0</f>
        <v>10.2</v>
      </c>
    </row>
    <row r="67" spans="1:4" ht="9.75" customHeight="1">
      <c r="A67" s="78" t="s">
        <v>1078</v>
      </c>
      <c r="B67" s="217">
        <f>Tab1!M56+0</f>
        <v>10.3</v>
      </c>
      <c r="C67" s="217">
        <f>Tab1!M106+0</f>
        <v>9.2</v>
      </c>
      <c r="D67" s="217">
        <f>Tab1!M156+0</f>
        <v>9.2</v>
      </c>
    </row>
    <row r="68" spans="1:4" ht="9.75" customHeight="1">
      <c r="A68" s="122" t="s">
        <v>137</v>
      </c>
      <c r="B68" s="219">
        <f>Tab1!M57+0</f>
        <v>6.4</v>
      </c>
      <c r="C68" s="219">
        <f>Tab1!M107+0</f>
        <v>10.7</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1126</v>
      </c>
      <c r="B1" s="255" t="s">
        <v>45</v>
      </c>
      <c r="C1" s="255"/>
      <c r="D1" s="255"/>
      <c r="E1" s="95"/>
    </row>
    <row r="2" spans="1:5" s="96" customFormat="1" ht="12.75" customHeight="1">
      <c r="A2" s="93"/>
      <c r="B2" s="256">
        <f>Entreprises!B2</f>
        <v>112</v>
      </c>
      <c r="C2" s="256"/>
      <c r="D2" s="256"/>
      <c r="E2" s="95"/>
    </row>
    <row r="3" spans="1:5" s="96" customFormat="1" ht="12.75" customHeight="1">
      <c r="A3" s="93"/>
      <c r="B3" s="256" t="str">
        <f>Entreprises!B3</f>
        <v>Industrie laitière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29</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1:5" ht="12.75">
      <c r="A8" s="39"/>
      <c r="E8" s="34"/>
    </row>
    <row r="9" spans="1:4" ht="45" customHeight="1">
      <c r="A9" s="100" t="s">
        <v>1150</v>
      </c>
      <c r="B9" s="165" t="s">
        <v>109</v>
      </c>
      <c r="C9" s="204" t="s">
        <v>110</v>
      </c>
      <c r="D9" s="101" t="s">
        <v>931</v>
      </c>
    </row>
    <row r="10" spans="1:4" s="16" customFormat="1" ht="9.75" customHeight="1">
      <c r="A10" s="205" t="s">
        <v>114</v>
      </c>
      <c r="B10" s="206"/>
      <c r="C10" s="19"/>
      <c r="D10" s="206"/>
    </row>
    <row r="11" spans="1:4" s="7" customFormat="1" ht="9.75" customHeight="1">
      <c r="A11" s="78" t="s">
        <v>168</v>
      </c>
      <c r="B11" s="154">
        <f>Tab1!O8+0</f>
        <v>16.349</v>
      </c>
      <c r="C11" s="207">
        <f>Tab1!O58+0</f>
        <v>28.002</v>
      </c>
      <c r="D11" s="154">
        <f>Tab1!O108+0</f>
        <v>21.944</v>
      </c>
    </row>
    <row r="12" spans="1:4" s="7" customFormat="1" ht="9.75" customHeight="1">
      <c r="A12" s="78" t="s">
        <v>136</v>
      </c>
      <c r="B12" s="154">
        <f>Tab1!O9+0</f>
        <v>52.187</v>
      </c>
      <c r="C12" s="207">
        <f>Tab1!O59+0</f>
        <v>47.215</v>
      </c>
      <c r="D12" s="154">
        <f>Tab1!O109+0</f>
        <v>51.674</v>
      </c>
    </row>
    <row r="13" spans="1:4" s="7" customFormat="1" ht="9.75" customHeight="1">
      <c r="A13" s="78" t="s">
        <v>112</v>
      </c>
      <c r="B13" s="154">
        <f>Tab1!O10+0</f>
        <v>31.464</v>
      </c>
      <c r="C13" s="207">
        <f>Tab1!O60+0</f>
        <v>24.784</v>
      </c>
      <c r="D13" s="154">
        <f>Tab1!O110+0</f>
        <v>26.382</v>
      </c>
    </row>
    <row r="14" spans="1:4" s="2" customFormat="1" ht="9.75" customHeight="1">
      <c r="A14" s="208" t="s">
        <v>166</v>
      </c>
      <c r="B14" s="209">
        <f>Tab1!O11+0</f>
        <v>16.516</v>
      </c>
      <c r="C14" s="210">
        <f>Tab1!O61+0</f>
        <v>12.728</v>
      </c>
      <c r="D14" s="209">
        <f>Tab1!O111+0</f>
        <v>14.006</v>
      </c>
    </row>
    <row r="15" spans="1:7" s="2" customFormat="1" ht="9.75" customHeight="1">
      <c r="A15" s="211" t="s">
        <v>167</v>
      </c>
      <c r="B15" s="212">
        <f>Tab1!O12+0</f>
        <v>2.726</v>
      </c>
      <c r="C15" s="213">
        <f>Tab1!O62+0</f>
        <v>3.147</v>
      </c>
      <c r="D15" s="209">
        <f>Tab1!O112+0</f>
        <v>4.05</v>
      </c>
      <c r="E15" s="26"/>
      <c r="F15" s="26"/>
      <c r="G15" s="26"/>
    </row>
    <row r="16" spans="1:6" s="7" customFormat="1" ht="9.75" customHeight="1">
      <c r="A16" s="205" t="s">
        <v>161</v>
      </c>
      <c r="B16" s="216"/>
      <c r="C16" s="216"/>
      <c r="D16" s="216"/>
      <c r="F16" s="12"/>
    </row>
    <row r="17" spans="1:4" s="7" customFormat="1" ht="9.75" customHeight="1">
      <c r="A17" s="78" t="s">
        <v>162</v>
      </c>
      <c r="B17" s="217">
        <f>IF(Tab1!O15+0&gt;0,Tab1!O15+0,"//")</f>
        <v>13.658</v>
      </c>
      <c r="C17" s="218">
        <f>IF(Tab1!O65+0&gt;0,Tab1!O65+0,"//")</f>
        <v>10.918</v>
      </c>
      <c r="D17" s="218">
        <f>Tab1!O115+0</f>
        <v>22.211</v>
      </c>
    </row>
    <row r="18" spans="1:4" s="7" customFormat="1" ht="9.75" customHeight="1">
      <c r="A18" s="78" t="s">
        <v>163</v>
      </c>
      <c r="B18" s="217">
        <f>IF(Tab1!O16+0&gt;0,Tab1!O16+0,"//")</f>
        <v>17.398</v>
      </c>
      <c r="C18" s="218">
        <f>IF(Tab1!O66+0&gt;0,Tab1!O66+0,"//")</f>
        <v>11.4</v>
      </c>
      <c r="D18" s="218">
        <f>Tab1!O116+0</f>
        <v>18.269</v>
      </c>
    </row>
    <row r="19" spans="1:4" s="7" customFormat="1" ht="9.75" customHeight="1">
      <c r="A19" s="78" t="s">
        <v>164</v>
      </c>
      <c r="B19" s="217">
        <f>IF(Tab1!O17+0&gt;0,Tab1!O17+0,"//")</f>
        <v>2.607</v>
      </c>
      <c r="C19" s="218">
        <f>IF(Tab1!O67+0&gt;0,Tab1!O67+0,"//")</f>
        <v>15.961</v>
      </c>
      <c r="D19" s="218">
        <f>Tab1!O117+0</f>
        <v>18.05</v>
      </c>
    </row>
    <row r="20" spans="1:7" s="7" customFormat="1" ht="9.75" customHeight="1">
      <c r="A20" s="122" t="s">
        <v>165</v>
      </c>
      <c r="B20" s="219">
        <f>IF(Tab1!O18+0&gt;0,Tab1!O18+0,"//")</f>
        <v>66.337</v>
      </c>
      <c r="C20" s="220">
        <f>IF(Tab1!O68+0&gt;0,Tab1!O68+0,"//")</f>
        <v>61.722</v>
      </c>
      <c r="D20" s="220">
        <f>Tab1!O118+0</f>
        <v>41.471</v>
      </c>
      <c r="E20" s="12"/>
      <c r="F20" s="12"/>
      <c r="G20" s="12"/>
    </row>
    <row r="21" spans="1:4" s="7" customFormat="1" ht="9.75" customHeight="1">
      <c r="A21" s="205" t="s">
        <v>967</v>
      </c>
      <c r="B21" s="216"/>
      <c r="C21" s="216"/>
      <c r="D21" s="216"/>
    </row>
    <row r="22" spans="1:4" s="7" customFormat="1" ht="9.75" customHeight="1">
      <c r="A22" s="78" t="s">
        <v>1073</v>
      </c>
      <c r="B22" s="218">
        <f>IF(Tab1!O19+0&gt;0,Tab1!O19+0,"//")</f>
        <v>1.587</v>
      </c>
      <c r="C22" s="218">
        <f>IF(Tab1!O69+0&gt;0,Tab1!O69+0,"//")</f>
        <v>27.247</v>
      </c>
      <c r="D22" s="218">
        <f>Tab1!O119+0</f>
        <v>19.053</v>
      </c>
    </row>
    <row r="23" spans="1:4" s="7" customFormat="1" ht="9.75" customHeight="1">
      <c r="A23" s="78" t="s">
        <v>1074</v>
      </c>
      <c r="B23" s="218">
        <f>IF(Tab1!O20+0&gt;0,Tab1!O20+0,"//")</f>
        <v>2.694</v>
      </c>
      <c r="C23" s="218">
        <f>IF(Tab1!O70+0&gt;0,Tab1!O70+0,"//")</f>
        <v>12.746</v>
      </c>
      <c r="D23" s="218">
        <f>Tab1!O120+0</f>
        <v>9.879</v>
      </c>
    </row>
    <row r="24" spans="1:4" s="7" customFormat="1" ht="9.75" customHeight="1">
      <c r="A24" s="78" t="s">
        <v>1075</v>
      </c>
      <c r="B24" s="218">
        <f>IF(Tab1!O21+0&gt;0,Tab1!O21+0,"//")</f>
        <v>6.158</v>
      </c>
      <c r="C24" s="218">
        <f>IF(Tab1!O71+0&gt;0,Tab1!O71+0,"//")</f>
        <v>12.772</v>
      </c>
      <c r="D24" s="218">
        <f>Tab1!O121+0</f>
        <v>13.577</v>
      </c>
    </row>
    <row r="25" spans="1:4" s="20" customFormat="1" ht="9.75" customHeight="1">
      <c r="A25" s="78" t="s">
        <v>1076</v>
      </c>
      <c r="B25" s="218">
        <f>IF(Tab1!O22+0&gt;0,Tab1!O22+0,"//")</f>
        <v>7.175</v>
      </c>
      <c r="C25" s="218">
        <f>IF(Tab1!O72+0&gt;0,Tab1!O72+0,"//")</f>
        <v>7.002</v>
      </c>
      <c r="D25" s="218">
        <f>Tab1!O122+0</f>
        <v>8.077</v>
      </c>
    </row>
    <row r="26" spans="1:4" s="7" customFormat="1" ht="9.75" customHeight="1">
      <c r="A26" s="78" t="s">
        <v>1077</v>
      </c>
      <c r="B26" s="218">
        <f>IF(Tab1!O23+0&gt;0,Tab1!O23+0,"//")</f>
        <v>22.339</v>
      </c>
      <c r="C26" s="218">
        <f>IF(Tab1!O73+0&gt;0,Tab1!O73+0,"//")</f>
        <v>11.794</v>
      </c>
      <c r="D26" s="218">
        <f>Tab1!O123+0</f>
        <v>10.992</v>
      </c>
    </row>
    <row r="27" spans="1:4" s="7" customFormat="1" ht="9.75" customHeight="1">
      <c r="A27" s="78" t="s">
        <v>1078</v>
      </c>
      <c r="B27" s="218">
        <f>IF(Tab1!O24+0&gt;0,Tab1!O24+0,"//")</f>
        <v>21.212</v>
      </c>
      <c r="C27" s="218">
        <f>IF(Tab1!O74+0&gt;0,Tab1!O74+0,"//")</f>
        <v>8.926</v>
      </c>
      <c r="D27" s="218">
        <f>Tab1!O124+0</f>
        <v>8.001</v>
      </c>
    </row>
    <row r="28" spans="1:4" s="7" customFormat="1" ht="9.75" customHeight="1">
      <c r="A28" s="122" t="s">
        <v>137</v>
      </c>
      <c r="B28" s="220">
        <f>IF(Tab1!O25+0&gt;0,Tab1!O25+0,"//")</f>
        <v>38.835</v>
      </c>
      <c r="C28" s="220">
        <f>IF(Tab1!O75+0&gt;0,Tab1!O75+0,"//")</f>
        <v>19.514</v>
      </c>
      <c r="D28" s="220">
        <f>Tab1!O125+0</f>
        <v>30.42</v>
      </c>
    </row>
    <row r="29" spans="1:4" s="7" customFormat="1" ht="10.5" customHeight="1">
      <c r="A29" s="21"/>
      <c r="B29" s="62"/>
      <c r="C29" s="62"/>
      <c r="D29" s="62"/>
    </row>
    <row r="30" spans="1:4" ht="45" customHeight="1">
      <c r="A30" s="100" t="s">
        <v>1151</v>
      </c>
      <c r="B30" s="83" t="s">
        <v>109</v>
      </c>
      <c r="C30" s="83" t="s">
        <v>110</v>
      </c>
      <c r="D30" s="101" t="s">
        <v>931</v>
      </c>
    </row>
    <row r="31" spans="1:4" s="6" customFormat="1" ht="9.75" customHeight="1">
      <c r="A31" s="205" t="s">
        <v>116</v>
      </c>
      <c r="B31" s="221">
        <f>(B33*B11+B34*B12+B35*B13)/100</f>
        <v>5.414448999999999</v>
      </c>
      <c r="C31" s="222">
        <f>(C33*C11+C34*C12+C35*C13)/100</f>
        <v>10.320320000000002</v>
      </c>
      <c r="D31" s="221">
        <f>(D33*D11+D34*D12+D35*D13)/100</f>
        <v>11.156320000000001</v>
      </c>
    </row>
    <row r="32" spans="1:4" s="6" customFormat="1" ht="9.75" customHeight="1">
      <c r="A32" s="205" t="s">
        <v>928</v>
      </c>
      <c r="B32" s="221"/>
      <c r="C32" s="222"/>
      <c r="D32" s="221"/>
    </row>
    <row r="33" spans="1:4" ht="9.75" customHeight="1">
      <c r="A33" s="78" t="s">
        <v>168</v>
      </c>
      <c r="B33" s="155">
        <f>Tab1!O26+0</f>
        <v>4.7</v>
      </c>
      <c r="C33" s="223">
        <f>Tab1!O76+0</f>
        <v>9.5</v>
      </c>
      <c r="D33" s="155">
        <f>Tab1!O126+0</f>
        <v>12.7</v>
      </c>
    </row>
    <row r="34" spans="1:4" ht="9.75" customHeight="1">
      <c r="A34" s="78" t="s">
        <v>136</v>
      </c>
      <c r="B34" s="155">
        <f>Tab1!O27+0</f>
        <v>4.2</v>
      </c>
      <c r="C34" s="223">
        <f>Tab1!O77+0</f>
        <v>9.4</v>
      </c>
      <c r="D34" s="155">
        <f>Tab1!O127+0</f>
        <v>9.1</v>
      </c>
    </row>
    <row r="35" spans="1:4" ht="9.75" customHeight="1">
      <c r="A35" s="78" t="s">
        <v>112</v>
      </c>
      <c r="B35" s="155">
        <f>Tab1!O28+0</f>
        <v>7.8</v>
      </c>
      <c r="C35" s="223">
        <f>Tab1!O78+0</f>
        <v>13</v>
      </c>
      <c r="D35" s="155">
        <f>Tab1!O128+0</f>
        <v>13.9</v>
      </c>
    </row>
    <row r="36" spans="1:4" s="20" customFormat="1" ht="9.75" customHeight="1">
      <c r="A36" s="205" t="s">
        <v>930</v>
      </c>
      <c r="B36" s="225"/>
      <c r="C36" s="225"/>
      <c r="D36" s="225"/>
    </row>
    <row r="37" spans="1:4" s="20" customFormat="1" ht="9.75" customHeight="1">
      <c r="A37" s="78" t="s">
        <v>162</v>
      </c>
      <c r="B37" s="217">
        <f>IF(Emploi!B25="//","//",Tab1!O31+0)</f>
        <v>5.8</v>
      </c>
      <c r="C37" s="217">
        <f>Tab1!O81+0</f>
        <v>10.4</v>
      </c>
      <c r="D37" s="217">
        <f>Tab1!O131+0</f>
        <v>9.6</v>
      </c>
    </row>
    <row r="38" spans="1:4" s="20" customFormat="1" ht="9.75" customHeight="1">
      <c r="A38" s="78" t="s">
        <v>163</v>
      </c>
      <c r="B38" s="217">
        <f>IF(Emploi!B26="//","//",Tab1!O32+0)</f>
        <v>4.6</v>
      </c>
      <c r="C38" s="217">
        <f>Tab1!O82+0</f>
        <v>4.4</v>
      </c>
      <c r="D38" s="217">
        <f>Tab1!O132+0</f>
        <v>8.1</v>
      </c>
    </row>
    <row r="39" spans="1:4" s="20" customFormat="1" ht="9.75" customHeight="1">
      <c r="A39" s="78" t="s">
        <v>164</v>
      </c>
      <c r="B39" s="217">
        <f>IF(Emploi!B27="//","//",Tab1!O33+0)</f>
        <v>12.7</v>
      </c>
      <c r="C39" s="217">
        <f>Tab1!O83+0</f>
        <v>22.3</v>
      </c>
      <c r="D39" s="217">
        <f>Tab1!O133+0</f>
        <v>21.2</v>
      </c>
    </row>
    <row r="40" spans="1:4" s="20" customFormat="1" ht="9.75" customHeight="1">
      <c r="A40" s="122" t="s">
        <v>165</v>
      </c>
      <c r="B40" s="219">
        <f>IF(Emploi!B28="//","//",Tab1!O34+0)</f>
        <v>5.3</v>
      </c>
      <c r="C40" s="219">
        <f>Tab1!O84+0</f>
        <v>8.2</v>
      </c>
      <c r="D40" s="219">
        <f>Tab1!O134+0</f>
        <v>9</v>
      </c>
    </row>
    <row r="41" spans="1:4" s="20" customFormat="1" ht="9.75" customHeight="1">
      <c r="A41" s="205" t="s">
        <v>927</v>
      </c>
      <c r="B41" s="225"/>
      <c r="C41" s="225"/>
      <c r="D41" s="225"/>
    </row>
    <row r="42" spans="1:4" s="22" customFormat="1" ht="9.75" customHeight="1">
      <c r="A42" s="78" t="s">
        <v>1073</v>
      </c>
      <c r="B42" s="217">
        <f>Tab1!O35+0</f>
        <v>19.1</v>
      </c>
      <c r="C42" s="217">
        <f>Tab1!O85+0</f>
        <v>21.2</v>
      </c>
      <c r="D42" s="217">
        <f>Tab1!O135+0</f>
        <v>18.1</v>
      </c>
    </row>
    <row r="43" spans="1:4" ht="9.75" customHeight="1">
      <c r="A43" s="78" t="s">
        <v>1074</v>
      </c>
      <c r="B43" s="217">
        <f>Tab1!O36+0</f>
        <v>10.6</v>
      </c>
      <c r="C43" s="217">
        <f>Tab1!O86+0</f>
        <v>11.3</v>
      </c>
      <c r="D43" s="217">
        <f>Tab1!O136+0</f>
        <v>10.8</v>
      </c>
    </row>
    <row r="44" spans="1:4" ht="9.75" customHeight="1">
      <c r="A44" s="78" t="s">
        <v>1075</v>
      </c>
      <c r="B44" s="217">
        <f>Tab1!O37+0</f>
        <v>5.8</v>
      </c>
      <c r="C44" s="217">
        <f>Tab1!O87+0</f>
        <v>7.1</v>
      </c>
      <c r="D44" s="217">
        <f>Tab1!O137+0</f>
        <v>10.5</v>
      </c>
    </row>
    <row r="45" spans="1:4" ht="9.75" customHeight="1">
      <c r="A45" s="78" t="s">
        <v>1076</v>
      </c>
      <c r="B45" s="217">
        <f>Tab1!O38+0</f>
        <v>3.1</v>
      </c>
      <c r="C45" s="217">
        <f>Tab1!O88+0</f>
        <v>3.9</v>
      </c>
      <c r="D45" s="217">
        <f>Tab1!O138+0</f>
        <v>11.6</v>
      </c>
    </row>
    <row r="46" spans="1:4" s="22" customFormat="1" ht="9.75" customHeight="1">
      <c r="A46" s="78" t="s">
        <v>1077</v>
      </c>
      <c r="B46" s="217">
        <f>Tab1!O39+0</f>
        <v>2.2</v>
      </c>
      <c r="C46" s="217">
        <f>Tab1!O89+0</f>
        <v>3.7</v>
      </c>
      <c r="D46" s="217">
        <f>Tab1!O139+0</f>
        <v>8.9</v>
      </c>
    </row>
    <row r="47" spans="1:4" ht="9.75" customHeight="1">
      <c r="A47" s="78" t="s">
        <v>1078</v>
      </c>
      <c r="B47" s="217">
        <f>Tab1!O40+0</f>
        <v>2.5</v>
      </c>
      <c r="C47" s="217">
        <f>Tab1!O90+0</f>
        <v>4</v>
      </c>
      <c r="D47" s="217">
        <f>Tab1!O140+0</f>
        <v>8.4</v>
      </c>
    </row>
    <row r="48" spans="1:4" ht="9.75" customHeight="1">
      <c r="A48" s="122" t="s">
        <v>137</v>
      </c>
      <c r="B48" s="219">
        <f>Tab1!O41+0</f>
        <v>8.4</v>
      </c>
      <c r="C48" s="219">
        <f>Tab1!O91+0</f>
        <v>5.7</v>
      </c>
      <c r="D48" s="219">
        <f>Tab1!O141+0</f>
        <v>8.6</v>
      </c>
    </row>
    <row r="49" spans="1:4" s="22" customFormat="1" ht="10.5" customHeight="1">
      <c r="A49" s="227"/>
      <c r="B49" s="228"/>
      <c r="C49" s="228"/>
      <c r="D49" s="228"/>
    </row>
    <row r="50" spans="1:4" ht="45" customHeight="1">
      <c r="A50" s="100" t="s">
        <v>1152</v>
      </c>
      <c r="B50" s="83" t="s">
        <v>109</v>
      </c>
      <c r="C50" s="83" t="s">
        <v>110</v>
      </c>
      <c r="D50" s="101" t="s">
        <v>931</v>
      </c>
    </row>
    <row r="51" spans="1:4" s="6" customFormat="1" ht="9.75" customHeight="1">
      <c r="A51" s="205" t="s">
        <v>116</v>
      </c>
      <c r="B51" s="221">
        <f>Tab1!O45+0</f>
        <v>6.8</v>
      </c>
      <c r="C51" s="222">
        <f>Tab1!O95+0</f>
        <v>11.2</v>
      </c>
      <c r="D51" s="221">
        <f>Tab1!O145+0</f>
        <v>7.7</v>
      </c>
    </row>
    <row r="52" spans="1:4" s="6" customFormat="1" ht="9.75" customHeight="1">
      <c r="A52" s="205" t="s">
        <v>928</v>
      </c>
      <c r="B52" s="221"/>
      <c r="C52" s="222"/>
      <c r="D52" s="221"/>
    </row>
    <row r="53" spans="1:4" ht="9.75" customHeight="1">
      <c r="A53" s="78" t="s">
        <v>168</v>
      </c>
      <c r="B53" s="155">
        <f>Tab1!O42+0</f>
        <v>27.1</v>
      </c>
      <c r="C53" s="223">
        <f>Tab1!O92+0</f>
        <v>27.4</v>
      </c>
      <c r="D53" s="155">
        <f>Tab1!O142+0</f>
        <v>19.9</v>
      </c>
    </row>
    <row r="54" spans="1:4" ht="9.75" customHeight="1">
      <c r="A54" s="78" t="s">
        <v>136</v>
      </c>
      <c r="B54" s="155">
        <f>Tab1!O43+0</f>
        <v>3.7</v>
      </c>
      <c r="C54" s="223">
        <f>Tab1!O93+0</f>
        <v>5.6</v>
      </c>
      <c r="D54" s="155">
        <f>Tab1!O143+0</f>
        <v>4.9</v>
      </c>
    </row>
    <row r="55" spans="1:4" ht="9.75" customHeight="1">
      <c r="A55" s="78" t="s">
        <v>112</v>
      </c>
      <c r="B55" s="155">
        <f>Tab1!O44+0</f>
        <v>1.5</v>
      </c>
      <c r="C55" s="223">
        <f>Tab1!O94+0</f>
        <v>3.4</v>
      </c>
      <c r="D55" s="155">
        <f>Tab1!O144+0</f>
        <v>3.3</v>
      </c>
    </row>
    <row r="56" spans="1:4" s="20" customFormat="1" ht="9.75" customHeight="1">
      <c r="A56" s="205" t="s">
        <v>930</v>
      </c>
      <c r="B56" s="225"/>
      <c r="C56" s="225"/>
      <c r="D56" s="225"/>
    </row>
    <row r="57" spans="1:4" s="20" customFormat="1" ht="9.75" customHeight="1">
      <c r="A57" s="78" t="s">
        <v>162</v>
      </c>
      <c r="B57" s="217">
        <f>IF(Emploi!B25="//","//",Tab1!O47+0)</f>
        <v>2</v>
      </c>
      <c r="C57" s="217">
        <f>Tab1!O97+0</f>
        <v>1.5</v>
      </c>
      <c r="D57" s="217">
        <f>Tab1!O147+0</f>
        <v>2.3</v>
      </c>
    </row>
    <row r="58" spans="1:4" s="20" customFormat="1" ht="9.75" customHeight="1">
      <c r="A58" s="78" t="s">
        <v>163</v>
      </c>
      <c r="B58" s="217">
        <f>IF(Emploi!B26="//","//",Tab1!O48+0)</f>
        <v>2.6</v>
      </c>
      <c r="C58" s="217">
        <f>Tab1!O98+0</f>
        <v>3.2</v>
      </c>
      <c r="D58" s="217">
        <f>Tab1!O148+0</f>
        <v>5.9</v>
      </c>
    </row>
    <row r="59" spans="1:4" s="20" customFormat="1" ht="9.75" customHeight="1">
      <c r="A59" s="78" t="s">
        <v>164</v>
      </c>
      <c r="B59" s="217">
        <f>IF(Emploi!B27="//","//",Tab1!O49+0)</f>
        <v>13.8</v>
      </c>
      <c r="C59" s="217">
        <f>Tab1!O99+0</f>
        <v>15</v>
      </c>
      <c r="D59" s="217">
        <f>Tab1!O149+0</f>
        <v>13</v>
      </c>
    </row>
    <row r="60" spans="1:4" s="20" customFormat="1" ht="9.75" customHeight="1">
      <c r="A60" s="122" t="s">
        <v>165</v>
      </c>
      <c r="B60" s="219">
        <f>IF(Emploi!B28="//","//",Tab1!O50+0)</f>
        <v>8.6</v>
      </c>
      <c r="C60" s="219">
        <f>Tab1!O100+0</f>
        <v>13.4</v>
      </c>
      <c r="D60" s="219">
        <f>Tab1!O150+0</f>
        <v>9.1</v>
      </c>
    </row>
    <row r="61" spans="1:4" s="20" customFormat="1" ht="9.75" customHeight="1">
      <c r="A61" s="205" t="s">
        <v>927</v>
      </c>
      <c r="B61" s="225"/>
      <c r="C61" s="225"/>
      <c r="D61" s="225"/>
    </row>
    <row r="62" spans="1:4" s="22" customFormat="1" ht="9.75" customHeight="1">
      <c r="A62" s="78" t="s">
        <v>1073</v>
      </c>
      <c r="B62" s="217">
        <f>Tab1!O51+0</f>
        <v>8.7</v>
      </c>
      <c r="C62" s="217">
        <f>Tab1!O101+0</f>
        <v>15.3</v>
      </c>
      <c r="D62" s="217">
        <f>Tab1!O151+0</f>
        <v>10.9</v>
      </c>
    </row>
    <row r="63" spans="1:4" ht="9.75" customHeight="1">
      <c r="A63" s="78" t="s">
        <v>1074</v>
      </c>
      <c r="B63" s="217">
        <f>Tab1!O52+0</f>
        <v>10.2</v>
      </c>
      <c r="C63" s="217">
        <f>Tab1!O102+0</f>
        <v>14.5</v>
      </c>
      <c r="D63" s="217">
        <f>Tab1!O152+0</f>
        <v>9.9</v>
      </c>
    </row>
    <row r="64" spans="1:4" ht="9.75" customHeight="1">
      <c r="A64" s="78" t="s">
        <v>1075</v>
      </c>
      <c r="B64" s="217">
        <f>Tab1!O53+0</f>
        <v>9.1</v>
      </c>
      <c r="C64" s="217">
        <f>Tab1!O103+0</f>
        <v>10.5</v>
      </c>
      <c r="D64" s="217">
        <f>Tab1!O153+0</f>
        <v>8.5</v>
      </c>
    </row>
    <row r="65" spans="1:4" ht="9.75" customHeight="1">
      <c r="A65" s="78" t="s">
        <v>1076</v>
      </c>
      <c r="B65" s="217">
        <f>Tab1!O54+0</f>
        <v>7.8</v>
      </c>
      <c r="C65" s="217">
        <f>Tab1!O104+0</f>
        <v>9.5</v>
      </c>
      <c r="D65" s="217">
        <f>Tab1!O154+0</f>
        <v>8.5</v>
      </c>
    </row>
    <row r="66" spans="1:4" s="22" customFormat="1" ht="9.75" customHeight="1">
      <c r="A66" s="78" t="s">
        <v>1077</v>
      </c>
      <c r="B66" s="217">
        <f>Tab1!O55+0</f>
        <v>7.6</v>
      </c>
      <c r="C66" s="217">
        <f>Tab1!O105+0</f>
        <v>6.9</v>
      </c>
      <c r="D66" s="217">
        <f>Tab1!O155+0</f>
        <v>7.3</v>
      </c>
    </row>
    <row r="67" spans="1:4" ht="9.75" customHeight="1">
      <c r="A67" s="78" t="s">
        <v>1078</v>
      </c>
      <c r="B67" s="217">
        <f>Tab1!O56+0</f>
        <v>8.3</v>
      </c>
      <c r="C67" s="217">
        <f>Tab1!O106+0</f>
        <v>7.9</v>
      </c>
      <c r="D67" s="217">
        <f>Tab1!O156+0</f>
        <v>6.3</v>
      </c>
    </row>
    <row r="68" spans="1:4" ht="9.75" customHeight="1">
      <c r="A68" s="122" t="s">
        <v>137</v>
      </c>
      <c r="B68" s="219">
        <f>Tab1!O57+0</f>
        <v>4.7</v>
      </c>
      <c r="C68" s="219">
        <f>Tab1!O107+0</f>
        <v>8.4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1126</v>
      </c>
      <c r="B1" s="255" t="s">
        <v>31</v>
      </c>
      <c r="C1" s="255"/>
      <c r="D1" s="255"/>
      <c r="E1" s="95"/>
    </row>
    <row r="2" spans="1:5" s="96" customFormat="1" ht="12.75" customHeight="1">
      <c r="A2" s="93"/>
      <c r="B2" s="256">
        <f>Entreprises!B2</f>
        <v>112</v>
      </c>
      <c r="C2" s="256"/>
      <c r="D2" s="256"/>
      <c r="E2" s="95"/>
    </row>
    <row r="3" spans="1:5" s="96" customFormat="1" ht="12.75" customHeight="1">
      <c r="A3" s="93"/>
      <c r="B3" s="256" t="str">
        <f>Entreprises!B3</f>
        <v>Industrie laitière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29</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1:5" ht="12.75">
      <c r="A8" s="39"/>
      <c r="E8" s="34"/>
    </row>
    <row r="9" ht="9.75" customHeight="1">
      <c r="A9" s="39"/>
    </row>
    <row r="10" spans="1:4" ht="34.5" customHeight="1">
      <c r="A10" s="100" t="s">
        <v>1153</v>
      </c>
      <c r="B10" s="83" t="s">
        <v>109</v>
      </c>
      <c r="C10" s="83" t="s">
        <v>110</v>
      </c>
      <c r="D10" s="65" t="s">
        <v>931</v>
      </c>
    </row>
    <row r="11" spans="1:6" s="16" customFormat="1" ht="9.75" customHeight="1">
      <c r="A11" s="102" t="s">
        <v>116</v>
      </c>
      <c r="B11" s="103">
        <f>IF(Tab1!F5+0&gt;0,Tab1!F5+0,"//")</f>
        <v>2540</v>
      </c>
      <c r="C11" s="103">
        <f>Tab1!F50+0</f>
        <v>2000</v>
      </c>
      <c r="D11" s="103">
        <f>Tab1!F95+0</f>
        <v>2310</v>
      </c>
      <c r="F11" s="28"/>
    </row>
    <row r="12" spans="1:6" ht="9.75" customHeight="1">
      <c r="A12" s="104" t="s">
        <v>168</v>
      </c>
      <c r="B12" s="105">
        <f>IF(Tab1!F6+0&gt;0,Tab1!F6+0,"//")</f>
        <v>1940</v>
      </c>
      <c r="C12" s="105">
        <f>Tab1!F51+0</f>
        <v>1560</v>
      </c>
      <c r="D12" s="105">
        <f>Tab1!F96+0</f>
        <v>1710</v>
      </c>
      <c r="F12" s="17"/>
    </row>
    <row r="13" spans="1:6" ht="9.75" customHeight="1">
      <c r="A13" s="106" t="s">
        <v>136</v>
      </c>
      <c r="B13" s="107">
        <f>IF(Tab1!F7+0&gt;0,Tab1!F7+0,"//")</f>
        <v>2530</v>
      </c>
      <c r="C13" s="107">
        <f>Tab1!F52+0</f>
        <v>2050</v>
      </c>
      <c r="D13" s="107">
        <f>Tab1!F97+0</f>
        <v>2330</v>
      </c>
      <c r="F13" s="17"/>
    </row>
    <row r="14" spans="1:6" ht="9.75" customHeight="1">
      <c r="A14" s="108" t="s">
        <v>112</v>
      </c>
      <c r="B14" s="109">
        <f>IF(Tab1!F8+0&gt;0,Tab1!F8+0,"//")</f>
        <v>2830</v>
      </c>
      <c r="C14" s="109">
        <f>Tab1!F53+0</f>
        <v>2290</v>
      </c>
      <c r="D14" s="109">
        <f>Tab1!F98+0</f>
        <v>2670</v>
      </c>
      <c r="F14" s="18"/>
    </row>
    <row r="15" spans="1:6" ht="9.75" customHeight="1">
      <c r="A15" s="110" t="s">
        <v>115</v>
      </c>
      <c r="B15" s="105">
        <f>IF(Tab1!F9+0&gt;0,Tab1!F9+0,"//")</f>
        <v>2620</v>
      </c>
      <c r="C15" s="105">
        <f>Tab1!F54+0</f>
        <v>2190</v>
      </c>
      <c r="D15" s="105">
        <f>Tab1!F99+0</f>
        <v>2510</v>
      </c>
      <c r="F15" s="18"/>
    </row>
    <row r="16" spans="1:4" s="34" customFormat="1" ht="9.75" customHeight="1">
      <c r="A16" s="111" t="s">
        <v>111</v>
      </c>
      <c r="B16" s="109">
        <f>IF(Tab1!F10+0&gt;0,Tab1!F10+0,"//")</f>
        <v>2380</v>
      </c>
      <c r="C16" s="109">
        <f>Tab1!F55+0</f>
        <v>1760</v>
      </c>
      <c r="D16" s="109">
        <f>Tab1!F100+0</f>
        <v>2030</v>
      </c>
    </row>
    <row r="17" spans="1:4" ht="9.75" customHeight="1">
      <c r="A17" s="106" t="s">
        <v>162</v>
      </c>
      <c r="B17" s="107">
        <f>IF(Tab1!F11+0&gt;0,Tab1!F11+0,"//")</f>
        <v>4610</v>
      </c>
      <c r="C17" s="107">
        <f>Tab1!F56+0</f>
        <v>4190</v>
      </c>
      <c r="D17" s="107">
        <f>Tab1!F101+0</f>
        <v>4040</v>
      </c>
    </row>
    <row r="18" spans="1:4" ht="9.75" customHeight="1">
      <c r="A18" s="106" t="s">
        <v>163</v>
      </c>
      <c r="B18" s="107">
        <f>IF(Tab1!F12+0&gt;0,Tab1!F12+0,"//")</f>
        <v>2610</v>
      </c>
      <c r="C18" s="107">
        <f>Tab1!F57+0</f>
        <v>2390</v>
      </c>
      <c r="D18" s="107">
        <f>Tab1!F102+0</f>
        <v>2310</v>
      </c>
    </row>
    <row r="19" spans="1:4" ht="9.75" customHeight="1">
      <c r="A19" s="106" t="s">
        <v>164</v>
      </c>
      <c r="B19" s="107">
        <f>IF(Tab1!F13+0&gt;0,Tab1!F13+0,"//")</f>
        <v>1880</v>
      </c>
      <c r="C19" s="107">
        <f>Tab1!F58+0</f>
        <v>1490</v>
      </c>
      <c r="D19" s="107">
        <f>Tab1!F103+0</f>
        <v>1620</v>
      </c>
    </row>
    <row r="20" spans="1:4" ht="9.75" customHeight="1">
      <c r="A20" s="108" t="s">
        <v>165</v>
      </c>
      <c r="B20" s="107">
        <f>IF(Tab1!F14+0&gt;0,Tab1!F14+0,"//")</f>
        <v>1970</v>
      </c>
      <c r="C20" s="107">
        <f>Tab1!F59+0</f>
        <v>1720</v>
      </c>
      <c r="D20" s="109">
        <f>Tab1!F104+0</f>
        <v>1750</v>
      </c>
    </row>
    <row r="21" spans="1:4" ht="9.75" customHeight="1">
      <c r="A21" s="104" t="s">
        <v>178</v>
      </c>
      <c r="B21" s="105">
        <f>IF(Tab1!F15+0&gt;0,Tab1!F15+0,"//")</f>
        <v>3090</v>
      </c>
      <c r="C21" s="105">
        <f>Tab1!F60+0</f>
        <v>1590</v>
      </c>
      <c r="D21" s="105">
        <f>Tab1!F105+0</f>
        <v>1920</v>
      </c>
    </row>
    <row r="22" spans="1:4" ht="9.75" customHeight="1">
      <c r="A22" s="106" t="s">
        <v>1067</v>
      </c>
      <c r="B22" s="107">
        <f>IF(Tab1!F16+0&gt;0,Tab1!F16+0,"//")</f>
        <v>2790</v>
      </c>
      <c r="C22" s="107">
        <f>Tab1!F61+0</f>
        <v>1780</v>
      </c>
      <c r="D22" s="107">
        <f>Tab1!F106+0</f>
        <v>2100</v>
      </c>
    </row>
    <row r="23" spans="1:4" ht="9.75" customHeight="1">
      <c r="A23" s="106" t="s">
        <v>1068</v>
      </c>
      <c r="B23" s="107">
        <f>IF(Tab1!F17+0&gt;0,Tab1!F17+0,"//")</f>
        <v>2450</v>
      </c>
      <c r="C23" s="107">
        <f>Tab1!F62+0</f>
        <v>2010</v>
      </c>
      <c r="D23" s="107">
        <f>Tab1!F107+0</f>
        <v>2180</v>
      </c>
    </row>
    <row r="24" spans="1:4" s="34" customFormat="1" ht="9.75" customHeight="1">
      <c r="A24" s="106" t="s">
        <v>1069</v>
      </c>
      <c r="B24" s="107">
        <f>IF(Tab1!F18+0&gt;0,Tab1!F18+0,"//")</f>
        <v>2120</v>
      </c>
      <c r="C24" s="107">
        <f>Tab1!F63+0</f>
        <v>2070</v>
      </c>
      <c r="D24" s="107">
        <f>Tab1!F108+0</f>
        <v>2260</v>
      </c>
    </row>
    <row r="25" spans="1:4" ht="9.75" customHeight="1">
      <c r="A25" s="106" t="s">
        <v>1070</v>
      </c>
      <c r="B25" s="107">
        <f>IF(Tab1!F19+0&gt;0,Tab1!F19+0,"//")</f>
        <v>2290</v>
      </c>
      <c r="C25" s="107">
        <f>Tab1!F64+0</f>
        <v>2180</v>
      </c>
      <c r="D25" s="107">
        <f>Tab1!F109+0</f>
        <v>2380</v>
      </c>
    </row>
    <row r="26" spans="1:4" ht="9.75" customHeight="1">
      <c r="A26" s="106" t="s">
        <v>1071</v>
      </c>
      <c r="B26" s="107">
        <f>IF(Tab1!F20+0&gt;0,Tab1!F20+0,"//")</f>
        <v>2370</v>
      </c>
      <c r="C26" s="107">
        <f>Tab1!F65+0</f>
        <v>2350</v>
      </c>
      <c r="D26" s="107">
        <f>Tab1!F110+0</f>
        <v>2450</v>
      </c>
    </row>
    <row r="27" spans="1:4" ht="9.75" customHeight="1">
      <c r="A27" s="108" t="s">
        <v>1072</v>
      </c>
      <c r="B27" s="109">
        <f>IF(Tab1!F21+0&gt;0,Tab1!F21+0,"//")</f>
        <v>2810</v>
      </c>
      <c r="C27" s="109">
        <f>Tab1!F66+0</f>
        <v>2380</v>
      </c>
      <c r="D27" s="109">
        <f>Tab1!F111+0</f>
        <v>2600</v>
      </c>
    </row>
    <row r="28" spans="1:4" s="15" customFormat="1" ht="9" customHeight="1">
      <c r="A28" s="263" t="s">
        <v>103</v>
      </c>
      <c r="B28" s="264"/>
      <c r="C28" s="264"/>
      <c r="D28" s="264"/>
    </row>
    <row r="29" spans="1:4" s="15" customFormat="1" ht="9.75" customHeight="1">
      <c r="A29" s="41"/>
      <c r="B29" s="52"/>
      <c r="C29" s="52"/>
      <c r="D29" s="52"/>
    </row>
    <row r="30" spans="1:4" ht="34.5" customHeight="1">
      <c r="A30" s="100" t="s">
        <v>32</v>
      </c>
      <c r="B30" s="83" t="s">
        <v>109</v>
      </c>
      <c r="C30" s="83" t="s">
        <v>110</v>
      </c>
      <c r="D30" s="101" t="s">
        <v>931</v>
      </c>
    </row>
    <row r="31" spans="1:6" s="16" customFormat="1" ht="9.75" customHeight="1">
      <c r="A31" s="112" t="s">
        <v>116</v>
      </c>
      <c r="B31" s="113">
        <f>IF(Tab1!P2+0&lt;&gt;0,Tab1!P2+0,"//")</f>
        <v>-8.986395791</v>
      </c>
      <c r="C31" s="113">
        <f>IF(Tab1!P17+0&lt;&gt;0,Tab1!P17+0,"//")</f>
        <v>-19.6228228</v>
      </c>
      <c r="D31" s="113">
        <f>IF(Tab1!P32+0&lt;&gt;0,Tab1!P32+0,"//")</f>
        <v>-18.82467841</v>
      </c>
      <c r="F31" s="28"/>
    </row>
    <row r="32" spans="1:4" ht="9.75" customHeight="1">
      <c r="A32" s="114" t="s">
        <v>162</v>
      </c>
      <c r="B32" s="115">
        <f>IF(B17&lt;&gt;"//",Tab1!P3+0,"//")</f>
        <v>-21.39552889</v>
      </c>
      <c r="C32" s="115">
        <f>IF(Tab1!P18+0&lt;&gt;0,Tab1!P18+0,"//")</f>
        <v>-22.33679611</v>
      </c>
      <c r="D32" s="115">
        <f>IF(Tab1!P33+0&lt;&gt;0,Tab1!P33+0,"//")</f>
        <v>-18.72320661</v>
      </c>
    </row>
    <row r="33" spans="1:4" ht="9.75" customHeight="1">
      <c r="A33" s="114" t="s">
        <v>163</v>
      </c>
      <c r="B33" s="115">
        <f>IF(B18&lt;&gt;"//",Tab1!P4+0,"//")</f>
        <v>-12.44755462</v>
      </c>
      <c r="C33" s="115">
        <f>IF(Tab1!P19+0&lt;&gt;0,Tab1!P19+0,"//")</f>
        <v>-13.45510469</v>
      </c>
      <c r="D33" s="115">
        <f>IF(Tab1!P34+0&lt;&gt;0,Tab1!P34+0,"//")</f>
        <v>-14.03954691</v>
      </c>
    </row>
    <row r="34" spans="1:4" ht="9.75" customHeight="1">
      <c r="A34" s="114" t="s">
        <v>164</v>
      </c>
      <c r="B34" s="115">
        <f>IF(B19&lt;&gt;"//",Tab1!P5+0,"//")</f>
        <v>-13.90887053</v>
      </c>
      <c r="C34" s="115">
        <f>IF(Tab1!P20+0&lt;&gt;0,Tab1!P20+0,"//")</f>
        <v>-8.55020518</v>
      </c>
      <c r="D34" s="115">
        <f>IF(Tab1!P35+0&lt;&gt;0,Tab1!P35+0,"//")</f>
        <v>-7.005044801</v>
      </c>
    </row>
    <row r="35" spans="1:4" ht="9.75" customHeight="1">
      <c r="A35" s="116" t="s">
        <v>165</v>
      </c>
      <c r="B35" s="115">
        <f>IF(B20&lt;&gt;"//",Tab1!P6+0,"//")</f>
        <v>-16.40583024</v>
      </c>
      <c r="C35" s="115">
        <f>IF(Tab1!P21+0&lt;&gt;0,Tab1!P21+0,"//")</f>
        <v>-12.75620859</v>
      </c>
      <c r="D35" s="117">
        <f>IF(Tab1!P36+0&lt;&gt;0,Tab1!P36+0,"//")</f>
        <v>-15.82147271</v>
      </c>
    </row>
    <row r="36" spans="1:6" ht="9.75" customHeight="1">
      <c r="A36" s="118" t="s">
        <v>168</v>
      </c>
      <c r="B36" s="119">
        <f>IF(Tab1!P7+0&lt;&gt;0,Tab1!P7+0,"//")</f>
        <v>1.0880054364</v>
      </c>
      <c r="C36" s="119">
        <f>IF(Tab1!P22+0&lt;&gt;0,Tab1!P22+0,"//")</f>
        <v>-8.871703547</v>
      </c>
      <c r="D36" s="119">
        <f>IF(Tab1!P37+0&lt;&gt;0,Tab1!P37+0,"//")</f>
        <v>-8.840285002</v>
      </c>
      <c r="F36" s="17"/>
    </row>
    <row r="37" spans="1:6" ht="9.75" customHeight="1">
      <c r="A37" s="114" t="s">
        <v>136</v>
      </c>
      <c r="B37" s="115">
        <f>IF(Tab1!P8+0&lt;&gt;0,Tab1!P8+0,"//")</f>
        <v>-3.447709634</v>
      </c>
      <c r="C37" s="115">
        <f>IF(Tab1!P23+0&lt;&gt;0,Tab1!P23+0,"//")</f>
        <v>-16.32810725</v>
      </c>
      <c r="D37" s="115">
        <f>IF(Tab1!P38+0&lt;&gt;0,Tab1!P38+0,"//")</f>
        <v>-16.3238334</v>
      </c>
      <c r="F37" s="17"/>
    </row>
    <row r="38" spans="1:6" ht="9.75" customHeight="1">
      <c r="A38" s="116" t="s">
        <v>112</v>
      </c>
      <c r="B38" s="117">
        <f>IF(Tab1!P9+0&lt;&gt;0,Tab1!P9+0,"//")</f>
        <v>-17.20560036</v>
      </c>
      <c r="C38" s="117">
        <f>IF(Tab1!P24+0&lt;&gt;0,Tab1!P24+0,"//")</f>
        <v>-29.19184913</v>
      </c>
      <c r="D38" s="117">
        <f>IF(Tab1!P39+0&lt;&gt;0,Tab1!P39+0,"//")</f>
        <v>-25.81710895</v>
      </c>
      <c r="F38" s="18"/>
    </row>
    <row r="39" spans="1:4" ht="9.75" customHeight="1">
      <c r="A39" s="118" t="s">
        <v>178</v>
      </c>
      <c r="B39" s="119">
        <f>IF(Tab1!P10+0&lt;&gt;0,Tab1!P10+0,"//")</f>
        <v>-50.47960542</v>
      </c>
      <c r="C39" s="119">
        <f>IF(Tab1!P25+0&lt;&gt;0,Tab1!P25+0,"//")</f>
        <v>-16.7727535</v>
      </c>
      <c r="D39" s="119">
        <f>IF(Tab1!P40+0&lt;&gt;0,Tab1!P40+0,"//")</f>
        <v>-13.70499056</v>
      </c>
    </row>
    <row r="40" spans="1:4" ht="9.75" customHeight="1">
      <c r="A40" s="114" t="s">
        <v>1067</v>
      </c>
      <c r="B40" s="115">
        <f>IF(Tab1!P11+0&lt;&gt;0,Tab1!P11+0,"//")</f>
        <v>-37.09723559</v>
      </c>
      <c r="C40" s="115">
        <f>IF(Tab1!P26+0&lt;&gt;0,Tab1!P26+0,"//")</f>
        <v>-21.46568657</v>
      </c>
      <c r="D40" s="115">
        <f>IF(Tab1!P41+0&lt;&gt;0,Tab1!P41+0,"//")</f>
        <v>-15.56736866</v>
      </c>
    </row>
    <row r="41" spans="1:4" ht="9.75" customHeight="1">
      <c r="A41" s="114" t="s">
        <v>1068</v>
      </c>
      <c r="B41" s="115">
        <f>IF(Tab1!P12+0&lt;&gt;0,Tab1!P12+0,"//")</f>
        <v>-21.77509167</v>
      </c>
      <c r="C41" s="115">
        <f>IF(Tab1!P27+0&lt;&gt;0,Tab1!P27+0,"//")</f>
        <v>-20.92325065</v>
      </c>
      <c r="D41" s="115">
        <f>IF(Tab1!P42+0&lt;&gt;0,Tab1!P42+0,"//")</f>
        <v>-18.58343731</v>
      </c>
    </row>
    <row r="42" spans="1:4" s="34" customFormat="1" ht="9.75" customHeight="1">
      <c r="A42" s="114" t="s">
        <v>1069</v>
      </c>
      <c r="B42" s="115">
        <f>IF(Tab1!P13+0&lt;&gt;0,Tab1!P13+0,"//")</f>
        <v>-11.17453028</v>
      </c>
      <c r="C42" s="115">
        <f>IF(Tab1!P28+0&lt;&gt;0,Tab1!P28+0,"//")</f>
        <v>-17.45366788</v>
      </c>
      <c r="D42" s="115">
        <f>IF(Tab1!P43+0&lt;&gt;0,Tab1!P43+0,"//")</f>
        <v>-22.02600636</v>
      </c>
    </row>
    <row r="43" spans="1:4" ht="9.75" customHeight="1">
      <c r="A43" s="114" t="s">
        <v>1070</v>
      </c>
      <c r="B43" s="115">
        <f>IF(Tab1!P14+0&lt;&gt;0,Tab1!P14+0,"//")</f>
        <v>-9.160280224</v>
      </c>
      <c r="C43" s="115">
        <f>IF(Tab1!P29+0&lt;&gt;0,Tab1!P29+0,"//")</f>
        <v>-16.74764875</v>
      </c>
      <c r="D43" s="115">
        <f>IF(Tab1!P44+0&lt;&gt;0,Tab1!P44+0,"//")</f>
        <v>-20.77385616</v>
      </c>
    </row>
    <row r="44" spans="1:4" ht="9.75" customHeight="1">
      <c r="A44" s="114" t="s">
        <v>1071</v>
      </c>
      <c r="B44" s="115">
        <f>IF(Tab1!P15+0&lt;&gt;0,Tab1!P15+0,"//")</f>
        <v>-6.020957599</v>
      </c>
      <c r="C44" s="115">
        <f>IF(Tab1!P30+0&lt;&gt;0,Tab1!P30+0,"//")</f>
        <v>-15.45156579</v>
      </c>
      <c r="D44" s="115">
        <f>IF(Tab1!P45+0&lt;&gt;0,Tab1!P45+0,"//")</f>
        <v>-20.17873098</v>
      </c>
    </row>
    <row r="45" spans="1:4" ht="9.75" customHeight="1">
      <c r="A45" s="116" t="s">
        <v>1072</v>
      </c>
      <c r="B45" s="117">
        <f>IF(Tab1!P16+0&lt;&gt;0,Tab1!P16+0,"//")</f>
        <v>-2.692674758</v>
      </c>
      <c r="C45" s="117">
        <f>IF(Tab1!P31+0&lt;&gt;0,Tab1!P31+0,"//")</f>
        <v>-15.86183954</v>
      </c>
      <c r="D45" s="117">
        <f>IF(Tab1!P46+0&lt;&gt;0,Tab1!P46+0,"//")</f>
        <v>-20.5157473</v>
      </c>
    </row>
    <row r="46" spans="1:4" s="15" customFormat="1" ht="9" customHeight="1">
      <c r="A46" s="263" t="s">
        <v>103</v>
      </c>
      <c r="B46" s="264"/>
      <c r="C46" s="264"/>
      <c r="D46" s="264"/>
    </row>
    <row r="47" spans="1:4" s="22" customFormat="1" ht="9" customHeight="1">
      <c r="A47" s="23" t="s">
        <v>1082</v>
      </c>
      <c r="B47" s="52"/>
      <c r="C47" s="52"/>
      <c r="D47" s="52"/>
    </row>
    <row r="48" spans="1:4" s="15" customFormat="1" ht="9.75" customHeight="1">
      <c r="A48" s="41"/>
      <c r="B48" s="52"/>
      <c r="C48" s="52"/>
      <c r="D48" s="52"/>
    </row>
    <row r="49" spans="1:4" ht="34.5" customHeight="1">
      <c r="A49" s="100" t="s">
        <v>1154</v>
      </c>
      <c r="B49" s="83" t="s">
        <v>109</v>
      </c>
      <c r="C49" s="83" t="s">
        <v>110</v>
      </c>
      <c r="D49" s="101" t="s">
        <v>931</v>
      </c>
    </row>
    <row r="50" spans="1:4" s="6" customFormat="1" ht="9.75" customHeight="1">
      <c r="A50" s="120" t="s">
        <v>934</v>
      </c>
      <c r="B50" s="119">
        <f>Tab1!F22+0</f>
        <v>2</v>
      </c>
      <c r="C50" s="119">
        <f>Tab1!F67+0</f>
        <v>9</v>
      </c>
      <c r="D50" s="119">
        <f>Tab1!F112+0</f>
        <v>6.1</v>
      </c>
    </row>
    <row r="51" spans="1:4" ht="9.75" customHeight="1">
      <c r="A51" s="121" t="s">
        <v>169</v>
      </c>
      <c r="B51" s="115">
        <f>Tab1!F23+0</f>
        <v>0.9</v>
      </c>
      <c r="C51" s="115">
        <f>Tab1!F68+0</f>
        <v>5.4</v>
      </c>
      <c r="D51" s="115">
        <f>Tab1!F113+0</f>
        <v>3.5</v>
      </c>
    </row>
    <row r="52" spans="1:4" ht="9.75" customHeight="1">
      <c r="A52" s="121" t="s">
        <v>170</v>
      </c>
      <c r="B52" s="115">
        <f>Tab1!F24+0</f>
        <v>2.8</v>
      </c>
      <c r="C52" s="115">
        <f>Tab1!F69+0</f>
        <v>10.7</v>
      </c>
      <c r="D52" s="115">
        <f>Tab1!F114+0</f>
        <v>8.2</v>
      </c>
    </row>
    <row r="53" spans="1:4" ht="9.75" customHeight="1">
      <c r="A53" s="78" t="s">
        <v>171</v>
      </c>
      <c r="B53" s="115">
        <f>Tab1!F25+0</f>
        <v>4.5</v>
      </c>
      <c r="C53" s="115">
        <f>Tab1!F70+0</f>
        <v>10.6</v>
      </c>
      <c r="D53" s="115">
        <f>Tab1!F115+0</f>
        <v>8.5</v>
      </c>
    </row>
    <row r="54" spans="1:4" ht="9.75" customHeight="1">
      <c r="A54" s="78" t="s">
        <v>172</v>
      </c>
      <c r="B54" s="115">
        <f>Tab1!F26+0</f>
        <v>5.7</v>
      </c>
      <c r="C54" s="115">
        <f>Tab1!F71+0</f>
        <v>9.9</v>
      </c>
      <c r="D54" s="115">
        <f>Tab1!F116+0</f>
        <v>8.1</v>
      </c>
    </row>
    <row r="55" spans="1:4" ht="9.75" customHeight="1">
      <c r="A55" s="78" t="s">
        <v>173</v>
      </c>
      <c r="B55" s="115">
        <f>Tab1!F27+0</f>
        <v>7.4</v>
      </c>
      <c r="C55" s="115">
        <f>Tab1!F72+0</f>
        <v>8.4</v>
      </c>
      <c r="D55" s="115">
        <f>Tab1!F117+0</f>
        <v>7.3</v>
      </c>
    </row>
    <row r="56" spans="1:4" ht="9.75" customHeight="1">
      <c r="A56" s="78" t="s">
        <v>932</v>
      </c>
      <c r="B56" s="115">
        <f>Tab1!F28+0</f>
        <v>8</v>
      </c>
      <c r="C56" s="115">
        <f>Tab1!F73+0</f>
        <v>7</v>
      </c>
      <c r="D56" s="115">
        <f>Tab1!F118+0</f>
        <v>6.6</v>
      </c>
    </row>
    <row r="57" spans="1:4" ht="9.75" customHeight="1">
      <c r="A57" s="78" t="s">
        <v>933</v>
      </c>
      <c r="B57" s="115">
        <f>Tab1!F29+0</f>
        <v>28.3</v>
      </c>
      <c r="C57" s="115">
        <f>Tab1!F74+0</f>
        <v>17.5</v>
      </c>
      <c r="D57" s="115">
        <f>Tab1!F119+0</f>
        <v>19.6</v>
      </c>
    </row>
    <row r="58" spans="1:4" ht="9.75" customHeight="1">
      <c r="A58" s="78" t="s">
        <v>174</v>
      </c>
      <c r="B58" s="115">
        <f>Tab1!F30+0</f>
        <v>27</v>
      </c>
      <c r="C58" s="115">
        <f>Tab1!F75+0</f>
        <v>14.5</v>
      </c>
      <c r="D58" s="115">
        <f>Tab1!F120+0</f>
        <v>20.2</v>
      </c>
    </row>
    <row r="59" spans="1:4" ht="9.75" customHeight="1">
      <c r="A59" s="78" t="s">
        <v>175</v>
      </c>
      <c r="B59" s="115">
        <f>Tab1!F31+0</f>
        <v>7.1</v>
      </c>
      <c r="C59" s="115">
        <f>Tab1!F76+0</f>
        <v>3.8</v>
      </c>
      <c r="D59" s="115">
        <f>Tab1!F121+0</f>
        <v>6.3</v>
      </c>
    </row>
    <row r="60" spans="1:6" ht="9.75" customHeight="1">
      <c r="A60" s="78" t="s">
        <v>176</v>
      </c>
      <c r="B60" s="115">
        <f>Tab1!F32+0</f>
        <v>2.8</v>
      </c>
      <c r="C60" s="115">
        <f>Tab1!F77+0</f>
        <v>1.4</v>
      </c>
      <c r="D60" s="115">
        <f>Tab1!F122+0</f>
        <v>2.5</v>
      </c>
      <c r="E60" s="4"/>
      <c r="F60" s="4"/>
    </row>
    <row r="61" spans="1:6" ht="9.75" customHeight="1">
      <c r="A61" s="122" t="s">
        <v>177</v>
      </c>
      <c r="B61" s="117">
        <f>100-B60-B59-B58-B57-B56-B55-B54-B53-B52-B51-B50</f>
        <v>3.5000000000000133</v>
      </c>
      <c r="C61" s="117">
        <f>100-C60-C59-C58-C57-C56-C55-C54-C53-C52-C51-C50</f>
        <v>1.799999999999999</v>
      </c>
      <c r="D61" s="117">
        <f>100-D60-D59-D58-D57-D56-D55-D54-D53-D52-D51-D50</f>
        <v>3.0999999999999996</v>
      </c>
      <c r="E61" s="4"/>
      <c r="F61" s="4"/>
    </row>
    <row r="62" spans="1:4" s="7" customFormat="1" ht="9.75" customHeight="1">
      <c r="A62" s="123" t="s">
        <v>116</v>
      </c>
      <c r="B62" s="124">
        <v>100</v>
      </c>
      <c r="C62" s="124">
        <v>100</v>
      </c>
      <c r="D62" s="125">
        <v>100</v>
      </c>
    </row>
    <row r="63" spans="1:4" s="15" customFormat="1" ht="11.25">
      <c r="A63" s="261" t="s">
        <v>937</v>
      </c>
      <c r="B63" s="262"/>
      <c r="C63" s="262"/>
      <c r="D63" s="262"/>
    </row>
    <row r="64" spans="1:4" ht="9.75" customHeight="1">
      <c r="A64" s="38"/>
      <c r="B64" s="53"/>
      <c r="C64" s="53"/>
      <c r="D64" s="53"/>
    </row>
    <row r="65" spans="1:4" ht="34.5" customHeight="1">
      <c r="A65" s="100" t="s">
        <v>1130</v>
      </c>
      <c r="B65" s="83" t="s">
        <v>109</v>
      </c>
      <c r="C65" s="83" t="s">
        <v>110</v>
      </c>
      <c r="D65" s="101" t="s">
        <v>931</v>
      </c>
    </row>
    <row r="66" spans="1:4" s="16" customFormat="1" ht="9.75" customHeight="1">
      <c r="A66" s="112" t="s">
        <v>116</v>
      </c>
      <c r="B66" s="126">
        <f>B50</f>
        <v>2</v>
      </c>
      <c r="C66" s="126">
        <f>C50</f>
        <v>9</v>
      </c>
      <c r="D66" s="126">
        <f>D50</f>
        <v>6.1</v>
      </c>
    </row>
    <row r="67" spans="1:4" ht="9.75" customHeight="1">
      <c r="A67" s="118" t="s">
        <v>168</v>
      </c>
      <c r="B67" s="127">
        <f>Tab1!F34+0</f>
        <v>3.7</v>
      </c>
      <c r="C67" s="127">
        <f>Tab1!F79+0</f>
        <v>14.3</v>
      </c>
      <c r="D67" s="127">
        <f>Tab1!F124+0</f>
        <v>10.3</v>
      </c>
    </row>
    <row r="68" spans="1:4" ht="9.75" customHeight="1">
      <c r="A68" s="114" t="s">
        <v>136</v>
      </c>
      <c r="B68" s="128">
        <f>Tab1!F35+0</f>
        <v>1.6</v>
      </c>
      <c r="C68" s="128">
        <f>Tab1!F80+0</f>
        <v>7.9</v>
      </c>
      <c r="D68" s="128">
        <f>Tab1!F125+0</f>
        <v>5.3</v>
      </c>
    </row>
    <row r="69" spans="1:4" ht="9.75" customHeight="1">
      <c r="A69" s="116" t="s">
        <v>112</v>
      </c>
      <c r="B69" s="129">
        <f>Tab1!F36+0</f>
        <v>1.8</v>
      </c>
      <c r="C69" s="129">
        <f>Tab1!F81+0</f>
        <v>6.8</v>
      </c>
      <c r="D69" s="129">
        <f>Tab1!F126+0</f>
        <v>4.9</v>
      </c>
    </row>
    <row r="70" spans="1:4" ht="9.75" customHeight="1">
      <c r="A70" s="66" t="s">
        <v>115</v>
      </c>
      <c r="B70" s="127">
        <f>Tab1!F37+0</f>
        <v>1.4</v>
      </c>
      <c r="C70" s="127">
        <f>Tab1!F82+0</f>
        <v>6.5</v>
      </c>
      <c r="D70" s="127">
        <f>Tab1!F127+0</f>
        <v>4.6</v>
      </c>
    </row>
    <row r="71" spans="1:4" ht="9.75" customHeight="1">
      <c r="A71" s="70" t="s">
        <v>111</v>
      </c>
      <c r="B71" s="129">
        <f>Tab1!F38+0</f>
        <v>3</v>
      </c>
      <c r="C71" s="128">
        <f>Tab1!F83+0</f>
        <v>12.4</v>
      </c>
      <c r="D71" s="129">
        <f>Tab1!F128+0</f>
        <v>8.2</v>
      </c>
    </row>
    <row r="72" spans="1:4" ht="9.75" customHeight="1">
      <c r="A72" s="130" t="s">
        <v>162</v>
      </c>
      <c r="B72" s="128">
        <f>IF(Tab1!F39+0&gt;0,Tab1!F39+0,"//")</f>
        <v>0.1</v>
      </c>
      <c r="C72" s="127">
        <f>Tab1!F84+0</f>
        <v>1.4</v>
      </c>
      <c r="D72" s="131">
        <f>Tab1!F129+0</f>
        <v>0.8</v>
      </c>
    </row>
    <row r="73" spans="1:4" ht="9.75" customHeight="1">
      <c r="A73" s="78" t="s">
        <v>163</v>
      </c>
      <c r="B73" s="132">
        <f>IF(Tab1!F40+0&gt;0,Tab1!F40+0,"//")</f>
        <v>0.6</v>
      </c>
      <c r="C73" s="128">
        <f>Tab1!F85+0</f>
        <v>1.5</v>
      </c>
      <c r="D73" s="133">
        <f>Tab1!F130+0</f>
        <v>2.5</v>
      </c>
    </row>
    <row r="74" spans="1:4" ht="9.75" customHeight="1">
      <c r="A74" s="78" t="s">
        <v>164</v>
      </c>
      <c r="B74" s="132">
        <f>IF(Tab1!F41+0&gt;0,Tab1!F41+0,"//")</f>
        <v>3.6</v>
      </c>
      <c r="C74" s="128">
        <f>Tab1!F86+0</f>
        <v>18.2</v>
      </c>
      <c r="D74" s="133">
        <f>Tab1!F131+0</f>
        <v>11.3</v>
      </c>
    </row>
    <row r="75" spans="1:4" ht="9.75" customHeight="1">
      <c r="A75" s="122" t="s">
        <v>165</v>
      </c>
      <c r="B75" s="134">
        <f>IF(Tab1!F42+0&gt;0,Tab1!F42+0,"//")</f>
        <v>2.8</v>
      </c>
      <c r="C75" s="129">
        <f>Tab1!F87+0</f>
        <v>6.8</v>
      </c>
      <c r="D75" s="135">
        <f>Tab1!F132+0</f>
        <v>7.1</v>
      </c>
    </row>
    <row r="76" spans="1:4" ht="9.75" customHeight="1">
      <c r="A76" s="118" t="s">
        <v>178</v>
      </c>
      <c r="B76" s="128">
        <f>Tab1!F43+0</f>
        <v>8.6</v>
      </c>
      <c r="C76" s="128">
        <f>Tab1!F88+0</f>
        <v>19.1</v>
      </c>
      <c r="D76" s="127">
        <f>Tab1!F133+0</f>
        <v>11.8</v>
      </c>
    </row>
    <row r="77" spans="1:4" ht="9.75" customHeight="1">
      <c r="A77" s="114" t="s">
        <v>1067</v>
      </c>
      <c r="B77" s="128">
        <f>Tab1!F44+0</f>
        <v>4.2</v>
      </c>
      <c r="C77" s="128">
        <f>Tab1!F89+0</f>
        <v>10.8</v>
      </c>
      <c r="D77" s="128">
        <f>Tab1!F134+0</f>
        <v>7.2</v>
      </c>
    </row>
    <row r="78" spans="1:4" s="34" customFormat="1" ht="9.75" customHeight="1">
      <c r="A78" s="114" t="s">
        <v>1068</v>
      </c>
      <c r="B78" s="128">
        <f>Tab1!F45+0</f>
        <v>3.7</v>
      </c>
      <c r="C78" s="128">
        <f>Tab1!F90+0</f>
        <v>6.8</v>
      </c>
      <c r="D78" s="128">
        <f>Tab1!F135+0</f>
        <v>6.5</v>
      </c>
    </row>
    <row r="79" spans="1:4" s="34" customFormat="1" ht="9.75" customHeight="1">
      <c r="A79" s="114" t="s">
        <v>1069</v>
      </c>
      <c r="B79" s="128">
        <f>Tab1!F46+0</f>
        <v>2.3</v>
      </c>
      <c r="C79" s="128">
        <f>Tab1!F91+0</f>
        <v>5.1</v>
      </c>
      <c r="D79" s="128">
        <f>Tab1!F136+0</f>
        <v>5.8</v>
      </c>
    </row>
    <row r="80" spans="1:4" ht="9.75" customHeight="1">
      <c r="A80" s="114" t="s">
        <v>1070</v>
      </c>
      <c r="B80" s="128">
        <f>Tab1!F47+0</f>
        <v>2</v>
      </c>
      <c r="C80" s="128">
        <f>Tab1!F92+0</f>
        <v>4</v>
      </c>
      <c r="D80" s="128">
        <f>Tab1!F137+0</f>
        <v>4.5</v>
      </c>
    </row>
    <row r="81" spans="1:4" ht="9.75" customHeight="1">
      <c r="A81" s="114" t="s">
        <v>1071</v>
      </c>
      <c r="B81" s="128">
        <f>Tab1!F48+0</f>
        <v>1.5</v>
      </c>
      <c r="C81" s="128">
        <f>Tab1!F93+0</f>
        <v>3</v>
      </c>
      <c r="D81" s="128">
        <f>Tab1!F138+0</f>
        <v>4.1</v>
      </c>
    </row>
    <row r="82" spans="1:4" ht="9.75" customHeight="1">
      <c r="A82" s="116" t="s">
        <v>1072</v>
      </c>
      <c r="B82" s="129">
        <f>Tab1!F49+0</f>
        <v>1.4</v>
      </c>
      <c r="C82" s="129">
        <f>Tab1!F94+0</f>
        <v>3.6</v>
      </c>
      <c r="D82" s="129">
        <f>Tab1!F139+0</f>
        <v>3.4</v>
      </c>
    </row>
    <row r="83" spans="1:4" s="15" customFormat="1" ht="11.25">
      <c r="A83" s="261" t="s">
        <v>937</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2020-11-06T07:59:43Z</dcterms:modified>
  <cp:category/>
  <cp:version/>
  <cp:contentType/>
  <cp:contentStatus/>
</cp:coreProperties>
</file>